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\Documents\02. Educación\03. CESA\02. Maestría Finanzas Corporativas (MFC)\2025-I. 2° Semestre\01. Anteproyecto de grado\Primera entrega proyecto\"/>
    </mc:Choice>
  </mc:AlternateContent>
  <xr:revisionPtr revIDLastSave="0" documentId="13_ncr:1_{3F540F25-43B3-4863-BC5D-C0B7A68323FF}" xr6:coauthVersionLast="45" xr6:coauthVersionMax="45" xr10:uidLastSave="{00000000-0000-0000-0000-000000000000}"/>
  <bookViews>
    <workbookView xWindow="-110" yWindow="-110" windowWidth="19420" windowHeight="10300" xr2:uid="{3EDDC06B-5F40-4A66-9BFE-A60B061B9A16}"/>
  </bookViews>
  <sheets>
    <sheet name="Oracle" sheetId="1" r:id="rId1"/>
  </sheets>
  <definedNames>
    <definedName name="_xlnm._FilterDatabase" localSheetId="0" hidden="1">Oracle!$A$58:$F$122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5" i="1" l="1"/>
  <c r="H145" i="1" s="1"/>
  <c r="C145" i="1"/>
  <c r="D145" i="1"/>
  <c r="E145" i="1"/>
  <c r="F145" i="1"/>
  <c r="F146" i="1"/>
  <c r="E146" i="1"/>
  <c r="D146" i="1"/>
  <c r="C146" i="1"/>
  <c r="B146" i="1"/>
  <c r="F144" i="1"/>
  <c r="E144" i="1"/>
  <c r="D144" i="1"/>
  <c r="C144" i="1"/>
  <c r="B144" i="1"/>
  <c r="H144" i="1" s="1"/>
  <c r="F142" i="1"/>
  <c r="E142" i="1"/>
  <c r="D142" i="1"/>
  <c r="C142" i="1"/>
  <c r="B142" i="1"/>
  <c r="F141" i="1"/>
  <c r="E141" i="1"/>
  <c r="D141" i="1"/>
  <c r="C141" i="1"/>
  <c r="B141" i="1"/>
  <c r="E143" i="1" l="1"/>
  <c r="C143" i="1"/>
  <c r="D143" i="1"/>
  <c r="F143" i="1"/>
  <c r="B143" i="1"/>
  <c r="H143" i="1" s="1"/>
  <c r="I145" i="1"/>
  <c r="I142" i="1"/>
  <c r="E140" i="1"/>
  <c r="F140" i="1"/>
  <c r="C140" i="1"/>
  <c r="D140" i="1"/>
  <c r="B140" i="1"/>
  <c r="H140" i="1" s="1"/>
  <c r="I144" i="1"/>
  <c r="I146" i="1"/>
  <c r="H142" i="1"/>
  <c r="H141" i="1"/>
  <c r="I141" i="1"/>
  <c r="H146" i="1"/>
  <c r="F153" i="1"/>
  <c r="E153" i="1"/>
  <c r="D153" i="1"/>
  <c r="C153" i="1"/>
  <c r="B153" i="1"/>
  <c r="F152" i="1"/>
  <c r="E152" i="1"/>
  <c r="D152" i="1"/>
  <c r="C152" i="1"/>
  <c r="B152" i="1"/>
  <c r="H152" i="1" s="1"/>
  <c r="I143" i="1" l="1"/>
  <c r="I140" i="1"/>
  <c r="D151" i="1"/>
  <c r="D156" i="1" s="1"/>
  <c r="E151" i="1"/>
  <c r="E156" i="1" s="1"/>
  <c r="F151" i="1"/>
  <c r="F156" i="1" s="1"/>
  <c r="I153" i="1"/>
  <c r="C151" i="1"/>
  <c r="C156" i="1" s="1"/>
  <c r="H153" i="1"/>
  <c r="I152" i="1"/>
  <c r="B151" i="1"/>
  <c r="H151" i="1" l="1"/>
  <c r="B156" i="1"/>
  <c r="I151" i="1"/>
  <c r="I156" i="1" l="1"/>
  <c r="H156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6" i="1"/>
  <c r="H55" i="1"/>
  <c r="H54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6" i="1"/>
  <c r="I55" i="1"/>
  <c r="I54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B163" i="1"/>
  <c r="H163" i="1" s="1"/>
  <c r="B162" i="1"/>
  <c r="H162" i="1" s="1"/>
  <c r="B161" i="1"/>
  <c r="H161" i="1" s="1"/>
  <c r="B159" i="1"/>
  <c r="B158" i="1"/>
  <c r="B150" i="1"/>
  <c r="B149" i="1"/>
  <c r="B138" i="1"/>
  <c r="H138" i="1" s="1"/>
  <c r="B137" i="1"/>
  <c r="B136" i="1" s="1"/>
  <c r="B135" i="1"/>
  <c r="H135" i="1" s="1"/>
  <c r="B134" i="1"/>
  <c r="B131" i="1"/>
  <c r="H131" i="1" s="1"/>
  <c r="B130" i="1"/>
  <c r="B128" i="1"/>
  <c r="H128" i="1" s="1"/>
  <c r="B127" i="1"/>
  <c r="F53" i="1"/>
  <c r="B53" i="1"/>
  <c r="H53" i="1" s="1"/>
  <c r="F163" i="1"/>
  <c r="E163" i="1"/>
  <c r="D163" i="1"/>
  <c r="C163" i="1"/>
  <c r="F162" i="1"/>
  <c r="E162" i="1"/>
  <c r="D162" i="1"/>
  <c r="C162" i="1"/>
  <c r="F161" i="1"/>
  <c r="E161" i="1"/>
  <c r="D161" i="1"/>
  <c r="C161" i="1"/>
  <c r="F159" i="1"/>
  <c r="E159" i="1"/>
  <c r="D159" i="1"/>
  <c r="C159" i="1"/>
  <c r="F158" i="1"/>
  <c r="E158" i="1"/>
  <c r="D158" i="1"/>
  <c r="C158" i="1"/>
  <c r="F150" i="1"/>
  <c r="E150" i="1"/>
  <c r="D150" i="1"/>
  <c r="C150" i="1"/>
  <c r="F149" i="1"/>
  <c r="E149" i="1"/>
  <c r="D149" i="1"/>
  <c r="C149" i="1"/>
  <c r="F138" i="1"/>
  <c r="E138" i="1"/>
  <c r="D138" i="1"/>
  <c r="C138" i="1"/>
  <c r="F137" i="1"/>
  <c r="E137" i="1"/>
  <c r="E136" i="1" s="1"/>
  <c r="D137" i="1"/>
  <c r="D136" i="1" s="1"/>
  <c r="C137" i="1"/>
  <c r="F135" i="1"/>
  <c r="E135" i="1"/>
  <c r="D135" i="1"/>
  <c r="C135" i="1"/>
  <c r="F134" i="1"/>
  <c r="E134" i="1"/>
  <c r="E133" i="1" s="1"/>
  <c r="D134" i="1"/>
  <c r="D133" i="1" s="1"/>
  <c r="C134" i="1"/>
  <c r="F131" i="1"/>
  <c r="E131" i="1"/>
  <c r="D131" i="1"/>
  <c r="C131" i="1"/>
  <c r="F130" i="1"/>
  <c r="E130" i="1"/>
  <c r="D130" i="1"/>
  <c r="C130" i="1"/>
  <c r="F128" i="1"/>
  <c r="E128" i="1"/>
  <c r="D128" i="1"/>
  <c r="C128" i="1"/>
  <c r="F127" i="1"/>
  <c r="E127" i="1"/>
  <c r="D127" i="1"/>
  <c r="C127" i="1"/>
  <c r="F133" i="1" l="1"/>
  <c r="F136" i="1"/>
  <c r="C133" i="1"/>
  <c r="C136" i="1"/>
  <c r="B133" i="1"/>
  <c r="H133" i="1" s="1"/>
  <c r="B129" i="1"/>
  <c r="H129" i="1" s="1"/>
  <c r="B126" i="1"/>
  <c r="H126" i="1" s="1"/>
  <c r="H150" i="1"/>
  <c r="B148" i="1"/>
  <c r="B157" i="1"/>
  <c r="H157" i="1" s="1"/>
  <c r="C148" i="1"/>
  <c r="C155" i="1" s="1"/>
  <c r="C154" i="1" s="1"/>
  <c r="D148" i="1"/>
  <c r="D155" i="1" s="1"/>
  <c r="D154" i="1" s="1"/>
  <c r="E148" i="1"/>
  <c r="E155" i="1" s="1"/>
  <c r="E154" i="1" s="1"/>
  <c r="F148" i="1"/>
  <c r="F155" i="1" s="1"/>
  <c r="F154" i="1" s="1"/>
  <c r="H137" i="1"/>
  <c r="H136" i="1" s="1"/>
  <c r="H130" i="1"/>
  <c r="I131" i="1"/>
  <c r="I149" i="1"/>
  <c r="I158" i="1"/>
  <c r="I159" i="1"/>
  <c r="I138" i="1"/>
  <c r="B160" i="1"/>
  <c r="H160" i="1" s="1"/>
  <c r="I128" i="1"/>
  <c r="I130" i="1"/>
  <c r="I53" i="1"/>
  <c r="I134" i="1"/>
  <c r="I150" i="1"/>
  <c r="H158" i="1"/>
  <c r="H159" i="1"/>
  <c r="I137" i="1"/>
  <c r="I161" i="1"/>
  <c r="H134" i="1"/>
  <c r="I135" i="1"/>
  <c r="I127" i="1"/>
  <c r="I162" i="1"/>
  <c r="I163" i="1"/>
  <c r="H127" i="1"/>
  <c r="H149" i="1"/>
  <c r="F126" i="1"/>
  <c r="C126" i="1"/>
  <c r="D126" i="1"/>
  <c r="E129" i="1"/>
  <c r="D157" i="1"/>
  <c r="D129" i="1"/>
  <c r="C129" i="1"/>
  <c r="E157" i="1"/>
  <c r="E126" i="1"/>
  <c r="F157" i="1"/>
  <c r="D160" i="1"/>
  <c r="F129" i="1"/>
  <c r="C157" i="1"/>
  <c r="F160" i="1"/>
  <c r="C160" i="1"/>
  <c r="E160" i="1"/>
  <c r="I133" i="1" l="1"/>
  <c r="I136" i="1"/>
  <c r="H148" i="1"/>
  <c r="B155" i="1"/>
  <c r="I157" i="1"/>
  <c r="I129" i="1"/>
  <c r="I160" i="1"/>
  <c r="I148" i="1"/>
  <c r="I126" i="1"/>
  <c r="B154" i="1" l="1"/>
  <c r="H154" i="1" s="1"/>
  <c r="H155" i="1"/>
  <c r="I155" i="1"/>
  <c r="I154" i="1" s="1"/>
</calcChain>
</file>

<file path=xl/sharedStrings.xml><?xml version="1.0" encoding="utf-8"?>
<sst xmlns="http://schemas.openxmlformats.org/spreadsheetml/2006/main" count="165" uniqueCount="140">
  <si>
    <t>ORACLE</t>
  </si>
  <si>
    <t>ANÁLISIS VERTICAL</t>
  </si>
  <si>
    <t>P&amp;L</t>
  </si>
  <si>
    <t>Total Revenue</t>
  </si>
  <si>
    <t>Operating Revenue</t>
  </si>
  <si>
    <t>Cost of Revenue</t>
  </si>
  <si>
    <t>Gross Profit</t>
  </si>
  <si>
    <t>Operating Expense</t>
  </si>
  <si>
    <t>Selling General and Administrative</t>
  </si>
  <si>
    <t>General &amp; Administrative Expense</t>
  </si>
  <si>
    <t>Salaries and Wages</t>
  </si>
  <si>
    <t>Other G and A</t>
  </si>
  <si>
    <t>Selling &amp; Marketing Expense</t>
  </si>
  <si>
    <t>Research &amp; Development</t>
  </si>
  <si>
    <t>Depreciation Amortization Depletion</t>
  </si>
  <si>
    <t>Depreciation &amp; amortization</t>
  </si>
  <si>
    <t>Amortization</t>
  </si>
  <si>
    <t>Amortization of Intangibles</t>
  </si>
  <si>
    <t>Other Operating Expenses</t>
  </si>
  <si>
    <t>Operating Income</t>
  </si>
  <si>
    <t>Net Non Operating Interest Income Expense</t>
  </si>
  <si>
    <t>Interest Income Non Operating</t>
  </si>
  <si>
    <t>Interest Expense Non Operating</t>
  </si>
  <si>
    <t>Other Income Expense</t>
  </si>
  <si>
    <t>Gain on Sale of Security</t>
  </si>
  <si>
    <t>Earnings from Equity Interest</t>
  </si>
  <si>
    <t>Special Income Charges</t>
  </si>
  <si>
    <t>Restructuring &amp; Mergers Acquisition</t>
  </si>
  <si>
    <t>Other Non Operating Income Expenses</t>
  </si>
  <si>
    <t>Pretax Income</t>
  </si>
  <si>
    <t>Tax Provision</t>
  </si>
  <si>
    <t>Net Income Common Stockholders</t>
  </si>
  <si>
    <t>Net Income</t>
  </si>
  <si>
    <t>Net Income Including Non-Controlling Interests</t>
  </si>
  <si>
    <t>Net Income Continuous Operations</t>
  </si>
  <si>
    <t>Diluted NI Available to Com Stockholders</t>
  </si>
  <si>
    <t>Basic EPS</t>
  </si>
  <si>
    <t>-</t>
  </si>
  <si>
    <t>Diluted EPS</t>
  </si>
  <si>
    <t>Basic Average Shares</t>
  </si>
  <si>
    <t>Diluted Average Shares</t>
  </si>
  <si>
    <t>Total Operating Income as Reported</t>
  </si>
  <si>
    <t>Total Expenses</t>
  </si>
  <si>
    <t>Net Income from Continuing &amp; Discontinued Operation</t>
  </si>
  <si>
    <t>Normalized Income</t>
  </si>
  <si>
    <t>Interest Income</t>
  </si>
  <si>
    <t>Interest Expense</t>
  </si>
  <si>
    <t>Net Interest Income</t>
  </si>
  <si>
    <t>EBIT</t>
  </si>
  <si>
    <t>EBITDA</t>
  </si>
  <si>
    <t>Reconciled Cost of Revenue</t>
  </si>
  <si>
    <t>Reconciled Depreciation</t>
  </si>
  <si>
    <t>Net Income from Continuing Operation Net Minority Interest</t>
  </si>
  <si>
    <t>Total Unusual Items Excluding Goodwill</t>
  </si>
  <si>
    <t>Total Unusual Items</t>
  </si>
  <si>
    <t>Normalized EBITDA</t>
  </si>
  <si>
    <t>Tax Rate for Calcs</t>
  </si>
  <si>
    <t>Tax Effect of Unusual Items</t>
  </si>
  <si>
    <t>Balance</t>
  </si>
  <si>
    <t>Total Assets</t>
  </si>
  <si>
    <t>Current Assets</t>
  </si>
  <si>
    <t>Cash. Cash Equivalents &amp; Short Term Investments</t>
  </si>
  <si>
    <t>Cash And Cash Equivalents</t>
  </si>
  <si>
    <t>Other Short Term Investments</t>
  </si>
  <si>
    <t>Receivables</t>
  </si>
  <si>
    <t>Accounts receivable</t>
  </si>
  <si>
    <t>Gross Accounts Receivable</t>
  </si>
  <si>
    <t>Allowance For Doubtful Accounts Receivable</t>
  </si>
  <si>
    <t>Prepaid Assets</t>
  </si>
  <si>
    <t>Other Current Assets</t>
  </si>
  <si>
    <t>Total non-current assets</t>
  </si>
  <si>
    <t>Net PPE</t>
  </si>
  <si>
    <t>Gross PPE</t>
  </si>
  <si>
    <t>Properties</t>
  </si>
  <si>
    <t>Land And Improvements</t>
  </si>
  <si>
    <t>Buildings And Improvements</t>
  </si>
  <si>
    <t>Machinery Furniture Equipment</t>
  </si>
  <si>
    <t>Construction in Progress</t>
  </si>
  <si>
    <t>Accumulated Depreciation</t>
  </si>
  <si>
    <t>Goodwill And Other Intangible Assets</t>
  </si>
  <si>
    <t>Goodwill</t>
  </si>
  <si>
    <t>Other Intangible Assets</t>
  </si>
  <si>
    <t>Non Current Deferred Assets</t>
  </si>
  <si>
    <t>Non Current Deferred Taxes Assets</t>
  </si>
  <si>
    <t>Other Non Current Assets</t>
  </si>
  <si>
    <t>Total Liabilities Net Minority Interest</t>
  </si>
  <si>
    <t>Current Liabilities</t>
  </si>
  <si>
    <t>Payables And Accrued Expenses</t>
  </si>
  <si>
    <t>Payables</t>
  </si>
  <si>
    <t>Accounts Payable</t>
  </si>
  <si>
    <t>Pension &amp; Other Post Retirement Benefit Plans Current</t>
  </si>
  <si>
    <t>Current Debt And Capital Lease Obligation</t>
  </si>
  <si>
    <t>Current Debt</t>
  </si>
  <si>
    <t>Other Current Borrowings</t>
  </si>
  <si>
    <t>Current Deferred Liabilities</t>
  </si>
  <si>
    <t>Current Deferred Revenue</t>
  </si>
  <si>
    <t>Other Current Liabilities</t>
  </si>
  <si>
    <t>Total Non Current Liabilities Net Minority Interest</t>
  </si>
  <si>
    <t>Long Term Debt And Capital Lease Obligation</t>
  </si>
  <si>
    <t>Long Term Debt</t>
  </si>
  <si>
    <t>Non Current Deferred Liabilities</t>
  </si>
  <si>
    <t>Non Current Deferred Taxes Liabilities</t>
  </si>
  <si>
    <t>Tradeand Other Payables Non Current</t>
  </si>
  <si>
    <t>Other Non Current Liabilities</t>
  </si>
  <si>
    <t>Total Equity Gross Minority Interest</t>
  </si>
  <si>
    <t>Stockholders' Equity</t>
  </si>
  <si>
    <t>Capital Stock</t>
  </si>
  <si>
    <t>Preferred Stock</t>
  </si>
  <si>
    <t>Common Stock</t>
  </si>
  <si>
    <t>Retained Earnings</t>
  </si>
  <si>
    <t>Gains Losses Not Affecting Retained Earnings</t>
  </si>
  <si>
    <t>Other Equity Adjustments</t>
  </si>
  <si>
    <t>Minority Interest</t>
  </si>
  <si>
    <t>Total Capitalization</t>
  </si>
  <si>
    <t>Common Stock Equity</t>
  </si>
  <si>
    <t>Net Tangible Assets</t>
  </si>
  <si>
    <t>Working Capital</t>
  </si>
  <si>
    <t>Invested Capital</t>
  </si>
  <si>
    <t>Tangible Book Value</t>
  </si>
  <si>
    <t>Total Debt</t>
  </si>
  <si>
    <t>Net Debt</t>
  </si>
  <si>
    <t>Share Issued</t>
  </si>
  <si>
    <t>Ordinary Shares Number</t>
  </si>
  <si>
    <t>Indicadores</t>
  </si>
  <si>
    <t>ROE</t>
  </si>
  <si>
    <t>Margen Operacional</t>
  </si>
  <si>
    <t>Prueba ácida</t>
  </si>
  <si>
    <t>Días CxC</t>
  </si>
  <si>
    <t>Rotación activos totales</t>
  </si>
  <si>
    <t>Rotación activos fijos netos</t>
  </si>
  <si>
    <t>Prom. 2024-2020</t>
  </si>
  <si>
    <t>Días CxCP</t>
  </si>
  <si>
    <t>Ciclo de Efectivo (días)</t>
  </si>
  <si>
    <t>Liquidez</t>
  </si>
  <si>
    <t>Rentabilidad</t>
  </si>
  <si>
    <t>Eficiencia Operativa</t>
  </si>
  <si>
    <t>Endeudamiento</t>
  </si>
  <si>
    <t>Razón de Endeudamiento</t>
  </si>
  <si>
    <t>Deuda sobre Patrimonio</t>
  </si>
  <si>
    <t>Capital neto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</si>
</sst>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9"/>
      <color theme="1"/>
      <name val="Segoe UI"/>
      <family val="2"/>
    </font>
    <font>
      <sz val="9"/>
      <color theme="1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b/>
      <sz val="12"/>
      <name val="Segoe UI"/>
      <family val="2"/>
    </font>
    <font>
      <sz val="12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Fill="1"/>
    <xf numFmtId="0" fontId="2" fillId="0" borderId="0" xfId="0" applyFont="1" applyFill="1"/>
    <xf numFmtId="14" fontId="2" fillId="0" borderId="0" xfId="0" applyNumberFormat="1" applyFont="1" applyFill="1" applyAlignment="1">
      <alignment horizontal="left"/>
    </xf>
    <xf numFmtId="9" fontId="3" fillId="0" borderId="0" xfId="2" applyFont="1" applyFill="1"/>
    <xf numFmtId="0" fontId="4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14" fontId="3" fillId="0" borderId="0" xfId="0" applyNumberFormat="1" applyFont="1" applyFill="1"/>
    <xf numFmtId="9" fontId="2" fillId="0" borderId="0" xfId="2" applyFont="1" applyFill="1" applyAlignment="1">
      <alignment horizontal="center" vertical="center" wrapText="1"/>
    </xf>
    <xf numFmtId="164" fontId="3" fillId="0" borderId="0" xfId="1" applyNumberFormat="1" applyFont="1" applyFill="1"/>
    <xf numFmtId="9" fontId="2" fillId="0" borderId="0" xfId="2" applyFont="1" applyFill="1"/>
    <xf numFmtId="43" fontId="3" fillId="0" borderId="0" xfId="1" applyFont="1" applyFill="1"/>
    <xf numFmtId="0" fontId="3" fillId="0" borderId="0" xfId="0" applyFont="1" applyFill="1" applyAlignment="1">
      <alignment horizontal="left" indent="2"/>
    </xf>
    <xf numFmtId="164" fontId="3" fillId="0" borderId="0" xfId="0" applyNumberFormat="1" applyFont="1" applyFill="1"/>
    <xf numFmtId="0" fontId="2" fillId="0" borderId="1" xfId="0" applyFont="1" applyFill="1" applyBorder="1"/>
    <xf numFmtId="14" fontId="2" fillId="0" borderId="1" xfId="0" applyNumberFormat="1" applyFont="1" applyFill="1" applyBorder="1" applyAlignment="1">
      <alignment horizontal="left"/>
    </xf>
    <xf numFmtId="164" fontId="2" fillId="0" borderId="1" xfId="1" applyNumberFormat="1" applyFont="1" applyFill="1" applyBorder="1"/>
    <xf numFmtId="9" fontId="2" fillId="0" borderId="1" xfId="2" applyFont="1" applyFill="1" applyBorder="1"/>
    <xf numFmtId="0" fontId="3" fillId="0" borderId="1" xfId="0" applyFont="1" applyFill="1" applyBorder="1"/>
    <xf numFmtId="10" fontId="3" fillId="0" borderId="1" xfId="2" applyNumberFormat="1" applyFont="1" applyFill="1" applyBorder="1"/>
    <xf numFmtId="2" fontId="3" fillId="0" borderId="1" xfId="0" applyNumberFormat="1" applyFont="1" applyFill="1" applyBorder="1"/>
    <xf numFmtId="164" fontId="3" fillId="0" borderId="1" xfId="1" applyNumberFormat="1" applyFont="1" applyFill="1" applyBorder="1"/>
    <xf numFmtId="43" fontId="3" fillId="0" borderId="1" xfId="1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2C6DF-CD4D-4BD1-9EF8-7E8278C75A0F}">
  <dimension ref="A1:K163"/>
  <sheetViews>
    <sheetView showGridLines="0" tabSelected="1" zoomScale="90" zoomScaleNormal="90" workbookViewId="0">
      <pane ySplit="2" topLeftCell="A3" activePane="bottomLeft" state="frozen"/>
      <selection pane="bottomLeft"/>
    </sheetView>
  </sheetViews>
  <sheetFormatPr baseColWidth="10" defaultColWidth="12" defaultRowHeight="14" outlineLevelRow="1" x14ac:dyDescent="0.4"/>
  <cols>
    <col min="1" max="1" width="49.69921875" style="1" bestFit="1" customWidth="1"/>
    <col min="2" max="2" width="14.5" style="1" customWidth="1"/>
    <col min="3" max="5" width="14.5" style="1" bestFit="1" customWidth="1"/>
    <col min="6" max="6" width="13.69921875" style="1" bestFit="1" customWidth="1"/>
    <col min="7" max="7" width="10.296875" style="1" customWidth="1"/>
    <col min="8" max="8" width="12.19921875" style="4" bestFit="1" customWidth="1"/>
    <col min="9" max="9" width="15.796875" style="4" customWidth="1"/>
    <col min="10" max="16384" width="12" style="1"/>
  </cols>
  <sheetData>
    <row r="1" spans="1:9" ht="17.5" x14ac:dyDescent="0.45">
      <c r="A1" s="5" t="s">
        <v>0</v>
      </c>
      <c r="B1" s="6"/>
      <c r="C1" s="6"/>
      <c r="D1" s="6"/>
      <c r="E1" s="6"/>
      <c r="F1" s="6"/>
      <c r="G1" s="7"/>
      <c r="H1" s="8" t="s">
        <v>1</v>
      </c>
      <c r="I1" s="8"/>
    </row>
    <row r="2" spans="1:9" x14ac:dyDescent="0.4">
      <c r="A2" s="14" t="s">
        <v>2</v>
      </c>
      <c r="B2" s="15">
        <v>45443</v>
      </c>
      <c r="C2" s="15">
        <v>45077</v>
      </c>
      <c r="D2" s="15">
        <v>44712</v>
      </c>
      <c r="E2" s="15">
        <v>44347</v>
      </c>
      <c r="F2" s="15">
        <v>43982</v>
      </c>
      <c r="H2" s="14">
        <v>2024</v>
      </c>
      <c r="I2" s="14" t="s">
        <v>130</v>
      </c>
    </row>
    <row r="3" spans="1:9" x14ac:dyDescent="0.4">
      <c r="A3" s="1" t="s">
        <v>3</v>
      </c>
      <c r="B3" s="9">
        <v>52961000</v>
      </c>
      <c r="C3" s="9">
        <v>49954000</v>
      </c>
      <c r="D3" s="9">
        <v>42440000</v>
      </c>
      <c r="E3" s="9">
        <v>40479000</v>
      </c>
      <c r="F3" s="9">
        <v>39068000</v>
      </c>
      <c r="H3" s="10">
        <f t="shared" ref="H3:H34" si="0">B3/B$3</f>
        <v>1</v>
      </c>
      <c r="I3" s="10">
        <f t="shared" ref="I3:I34" si="1">AVERAGE(B3:F3)/AVERAGE($B$3:$F$3)</f>
        <v>1</v>
      </c>
    </row>
    <row r="4" spans="1:9" hidden="1" outlineLevel="1" x14ac:dyDescent="0.4">
      <c r="A4" s="1" t="s">
        <v>4</v>
      </c>
      <c r="B4" s="9">
        <v>52961000</v>
      </c>
      <c r="C4" s="9">
        <v>49954000</v>
      </c>
      <c r="D4" s="9">
        <v>42440000</v>
      </c>
      <c r="E4" s="9">
        <v>40479000</v>
      </c>
      <c r="F4" s="9">
        <v>39068000</v>
      </c>
      <c r="H4" s="4">
        <f t="shared" si="0"/>
        <v>1</v>
      </c>
      <c r="I4" s="4">
        <f t="shared" si="1"/>
        <v>1</v>
      </c>
    </row>
    <row r="5" spans="1:9" collapsed="1" x14ac:dyDescent="0.4">
      <c r="A5" s="1" t="s">
        <v>5</v>
      </c>
      <c r="B5" s="9">
        <v>15143000</v>
      </c>
      <c r="C5" s="9">
        <v>13564000</v>
      </c>
      <c r="D5" s="9">
        <v>8877000</v>
      </c>
      <c r="E5" s="9">
        <v>7855000</v>
      </c>
      <c r="F5" s="9">
        <v>7938000</v>
      </c>
      <c r="H5" s="4">
        <f t="shared" si="0"/>
        <v>0.28592738052529221</v>
      </c>
      <c r="I5" s="4">
        <f t="shared" si="1"/>
        <v>0.23733448346390873</v>
      </c>
    </row>
    <row r="6" spans="1:9" hidden="1" outlineLevel="1" x14ac:dyDescent="0.4">
      <c r="A6" s="1" t="s">
        <v>6</v>
      </c>
      <c r="B6" s="9">
        <v>37818000</v>
      </c>
      <c r="C6" s="9">
        <v>36390000</v>
      </c>
      <c r="D6" s="9">
        <v>33563000</v>
      </c>
      <c r="E6" s="9">
        <v>32624000</v>
      </c>
      <c r="F6" s="9">
        <v>31130000</v>
      </c>
      <c r="H6" s="4">
        <f t="shared" si="0"/>
        <v>0.71407261947470779</v>
      </c>
      <c r="I6" s="4">
        <f t="shared" si="1"/>
        <v>0.76266551653609127</v>
      </c>
    </row>
    <row r="7" spans="1:9" collapsed="1" x14ac:dyDescent="0.4">
      <c r="A7" s="1" t="s">
        <v>7</v>
      </c>
      <c r="B7" s="9">
        <v>21747000</v>
      </c>
      <c r="C7" s="9">
        <v>22617000</v>
      </c>
      <c r="D7" s="9">
        <v>17733000</v>
      </c>
      <c r="E7" s="9">
        <v>16842000</v>
      </c>
      <c r="F7" s="9">
        <v>16928000</v>
      </c>
      <c r="H7" s="4">
        <f t="shared" si="0"/>
        <v>0.41062291119880667</v>
      </c>
      <c r="I7" s="4">
        <f t="shared" si="1"/>
        <v>0.42626121599630062</v>
      </c>
    </row>
    <row r="8" spans="1:9" hidden="1" outlineLevel="1" x14ac:dyDescent="0.4">
      <c r="A8" s="1" t="s">
        <v>8</v>
      </c>
      <c r="B8" s="9">
        <v>9822000</v>
      </c>
      <c r="C8" s="9">
        <v>10412000</v>
      </c>
      <c r="D8" s="9">
        <v>9364000</v>
      </c>
      <c r="E8" s="9">
        <v>8936000</v>
      </c>
      <c r="F8" s="9">
        <v>9275000</v>
      </c>
      <c r="H8" s="4">
        <f t="shared" si="0"/>
        <v>0.18545722323974245</v>
      </c>
      <c r="I8" s="4">
        <f t="shared" si="1"/>
        <v>0.21257703355239171</v>
      </c>
    </row>
    <row r="9" spans="1:9" hidden="1" outlineLevel="1" x14ac:dyDescent="0.4">
      <c r="A9" s="1" t="s">
        <v>9</v>
      </c>
      <c r="B9" s="9">
        <v>1548000</v>
      </c>
      <c r="C9" s="9">
        <v>1579000</v>
      </c>
      <c r="D9" s="9">
        <v>1317000</v>
      </c>
      <c r="E9" s="9">
        <v>1254000</v>
      </c>
      <c r="F9" s="9">
        <v>1181000</v>
      </c>
      <c r="H9" s="4">
        <f t="shared" si="0"/>
        <v>2.92290553426106E-2</v>
      </c>
      <c r="I9" s="4">
        <f t="shared" si="1"/>
        <v>3.0586655521071399E-2</v>
      </c>
    </row>
    <row r="10" spans="1:9" hidden="1" outlineLevel="1" x14ac:dyDescent="0.4">
      <c r="A10" s="1" t="s">
        <v>10</v>
      </c>
      <c r="B10" s="9">
        <v>0</v>
      </c>
      <c r="C10" s="9">
        <v>0</v>
      </c>
      <c r="D10" s="9">
        <v>0</v>
      </c>
      <c r="E10" s="9">
        <v>136000</v>
      </c>
      <c r="F10" s="9">
        <v>119000</v>
      </c>
      <c r="H10" s="4">
        <f t="shared" si="0"/>
        <v>0</v>
      </c>
      <c r="I10" s="4">
        <f t="shared" si="1"/>
        <v>1.1338271780597772E-3</v>
      </c>
    </row>
    <row r="11" spans="1:9" hidden="1" outlineLevel="1" x14ac:dyDescent="0.4">
      <c r="A11" s="1" t="s">
        <v>11</v>
      </c>
      <c r="B11" s="9">
        <v>1548000</v>
      </c>
      <c r="C11" s="9">
        <v>1579000</v>
      </c>
      <c r="D11" s="9">
        <v>1317000</v>
      </c>
      <c r="E11" s="9">
        <v>1254000</v>
      </c>
      <c r="F11" s="9">
        <v>1181000</v>
      </c>
      <c r="H11" s="4">
        <f t="shared" si="0"/>
        <v>2.92290553426106E-2</v>
      </c>
      <c r="I11" s="4">
        <f t="shared" si="1"/>
        <v>3.0586655521071399E-2</v>
      </c>
    </row>
    <row r="12" spans="1:9" hidden="1" outlineLevel="1" x14ac:dyDescent="0.4">
      <c r="A12" s="1" t="s">
        <v>12</v>
      </c>
      <c r="B12" s="9">
        <v>8274000</v>
      </c>
      <c r="C12" s="9">
        <v>8833000</v>
      </c>
      <c r="D12" s="9">
        <v>8047000</v>
      </c>
      <c r="E12" s="9">
        <v>7682000</v>
      </c>
      <c r="F12" s="9">
        <v>8094000</v>
      </c>
      <c r="H12" s="4">
        <f t="shared" si="0"/>
        <v>0.15622816789713184</v>
      </c>
      <c r="I12" s="4">
        <f t="shared" si="1"/>
        <v>0.18199037803132032</v>
      </c>
    </row>
    <row r="13" spans="1:9" hidden="1" outlineLevel="1" x14ac:dyDescent="0.4">
      <c r="A13" s="1" t="s">
        <v>13</v>
      </c>
      <c r="B13" s="9">
        <v>8915000</v>
      </c>
      <c r="C13" s="9">
        <v>8623000</v>
      </c>
      <c r="D13" s="9">
        <v>7219000</v>
      </c>
      <c r="E13" s="9">
        <v>6527000</v>
      </c>
      <c r="F13" s="9">
        <v>6067000</v>
      </c>
      <c r="H13" s="4">
        <f t="shared" si="0"/>
        <v>0.16833141368176582</v>
      </c>
      <c r="I13" s="4">
        <f t="shared" si="1"/>
        <v>0.16607678010866955</v>
      </c>
    </row>
    <row r="14" spans="1:9" hidden="1" outlineLevel="1" x14ac:dyDescent="0.4">
      <c r="A14" s="1" t="s">
        <v>14</v>
      </c>
      <c r="B14" s="9">
        <v>3010000</v>
      </c>
      <c r="C14" s="9">
        <v>3582000</v>
      </c>
      <c r="D14" s="9">
        <v>1150000</v>
      </c>
      <c r="E14" s="9">
        <v>1379000</v>
      </c>
      <c r="F14" s="9">
        <v>1586000</v>
      </c>
      <c r="H14" s="4">
        <f t="shared" si="0"/>
        <v>5.683427427729839E-2</v>
      </c>
      <c r="I14" s="4">
        <f t="shared" si="1"/>
        <v>4.760740233523935E-2</v>
      </c>
    </row>
    <row r="15" spans="1:9" hidden="1" outlineLevel="1" x14ac:dyDescent="0.4">
      <c r="A15" s="1" t="s">
        <v>15</v>
      </c>
      <c r="B15" s="9">
        <v>3010000</v>
      </c>
      <c r="C15" s="9">
        <v>3582000</v>
      </c>
      <c r="D15" s="9">
        <v>1150000</v>
      </c>
      <c r="E15" s="9">
        <v>1379000</v>
      </c>
      <c r="F15" s="9">
        <v>1586000</v>
      </c>
      <c r="H15" s="4">
        <f t="shared" si="0"/>
        <v>5.683427427729839E-2</v>
      </c>
      <c r="I15" s="4">
        <f t="shared" si="1"/>
        <v>4.760740233523935E-2</v>
      </c>
    </row>
    <row r="16" spans="1:9" hidden="1" outlineLevel="1" x14ac:dyDescent="0.4">
      <c r="A16" s="1" t="s">
        <v>16</v>
      </c>
      <c r="B16" s="9">
        <v>3010000</v>
      </c>
      <c r="C16" s="9">
        <v>3582000</v>
      </c>
      <c r="D16" s="9">
        <v>1150000</v>
      </c>
      <c r="E16" s="9">
        <v>1379000</v>
      </c>
      <c r="F16" s="9">
        <v>1586000</v>
      </c>
      <c r="H16" s="4">
        <f t="shared" si="0"/>
        <v>5.683427427729839E-2</v>
      </c>
      <c r="I16" s="4">
        <f t="shared" si="1"/>
        <v>4.760740233523935E-2</v>
      </c>
    </row>
    <row r="17" spans="1:9" hidden="1" outlineLevel="1" x14ac:dyDescent="0.4">
      <c r="A17" s="1" t="s">
        <v>17</v>
      </c>
      <c r="B17" s="9">
        <v>3010000</v>
      </c>
      <c r="C17" s="9">
        <v>3582000</v>
      </c>
      <c r="D17" s="9">
        <v>1150000</v>
      </c>
      <c r="E17" s="9">
        <v>1379000</v>
      </c>
      <c r="F17" s="9">
        <v>1586000</v>
      </c>
      <c r="H17" s="4">
        <f t="shared" si="0"/>
        <v>5.683427427729839E-2</v>
      </c>
      <c r="I17" s="4">
        <f t="shared" si="1"/>
        <v>4.760740233523935E-2</v>
      </c>
    </row>
    <row r="18" spans="1:9" hidden="1" outlineLevel="1" x14ac:dyDescent="0.4">
      <c r="A18" s="1" t="s">
        <v>18</v>
      </c>
      <c r="B18" s="9">
        <v>0</v>
      </c>
      <c r="C18" s="9">
        <v>103000</v>
      </c>
      <c r="D18" s="9">
        <v>4694000</v>
      </c>
      <c r="E18" s="9">
        <v>129000</v>
      </c>
      <c r="F18" s="9">
        <v>0</v>
      </c>
      <c r="H18" s="4">
        <f t="shared" si="0"/>
        <v>0</v>
      </c>
      <c r="I18" s="4">
        <f t="shared" si="1"/>
        <v>2.1902873251460637E-2</v>
      </c>
    </row>
    <row r="19" spans="1:9" collapsed="1" x14ac:dyDescent="0.4">
      <c r="A19" s="1" t="s">
        <v>19</v>
      </c>
      <c r="B19" s="9">
        <v>16071000</v>
      </c>
      <c r="C19" s="9">
        <v>13773000</v>
      </c>
      <c r="D19" s="9">
        <v>15830000</v>
      </c>
      <c r="E19" s="9">
        <v>15782000</v>
      </c>
      <c r="F19" s="9">
        <v>14202000</v>
      </c>
      <c r="H19" s="4">
        <f t="shared" si="0"/>
        <v>0.30344970827590112</v>
      </c>
      <c r="I19" s="4">
        <f t="shared" si="1"/>
        <v>0.33640430053979065</v>
      </c>
    </row>
    <row r="20" spans="1:9" hidden="1" outlineLevel="1" x14ac:dyDescent="0.4">
      <c r="A20" s="1" t="s">
        <v>20</v>
      </c>
      <c r="B20" s="9">
        <v>-3063000</v>
      </c>
      <c r="C20" s="9">
        <v>-3505000</v>
      </c>
      <c r="D20" s="9">
        <v>-2755000</v>
      </c>
      <c r="E20" s="9">
        <v>-2496000</v>
      </c>
      <c r="F20" s="9">
        <v>-1995000</v>
      </c>
      <c r="H20" s="4">
        <f t="shared" si="0"/>
        <v>-5.7835010668227563E-2</v>
      </c>
      <c r="I20" s="4">
        <f t="shared" si="1"/>
        <v>-6.1422308383206906E-2</v>
      </c>
    </row>
    <row r="21" spans="1:9" hidden="1" outlineLevel="1" x14ac:dyDescent="0.4">
      <c r="A21" s="1" t="s">
        <v>21</v>
      </c>
      <c r="B21" s="9">
        <v>451000</v>
      </c>
      <c r="C21" s="9">
        <v>285000</v>
      </c>
      <c r="D21" s="9">
        <v>94000</v>
      </c>
      <c r="E21" s="9">
        <v>101000</v>
      </c>
      <c r="F21" s="9">
        <v>527000</v>
      </c>
      <c r="H21" s="4">
        <f t="shared" si="0"/>
        <v>8.5157002322463708E-3</v>
      </c>
      <c r="I21" s="4">
        <f t="shared" si="1"/>
        <v>6.4828236298476666E-3</v>
      </c>
    </row>
    <row r="22" spans="1:9" hidden="1" outlineLevel="1" x14ac:dyDescent="0.4">
      <c r="A22" s="1" t="s">
        <v>22</v>
      </c>
      <c r="B22" s="9">
        <v>3514000</v>
      </c>
      <c r="C22" s="9">
        <v>3505000</v>
      </c>
      <c r="D22" s="9">
        <v>2755000</v>
      </c>
      <c r="E22" s="9">
        <v>2496000</v>
      </c>
      <c r="F22" s="9">
        <v>1995000</v>
      </c>
      <c r="H22" s="4">
        <f t="shared" si="0"/>
        <v>6.6350710900473939E-2</v>
      </c>
      <c r="I22" s="4">
        <f t="shared" si="1"/>
        <v>6.3427626254991057E-2</v>
      </c>
    </row>
    <row r="23" spans="1:9" hidden="1" outlineLevel="1" x14ac:dyDescent="0.4">
      <c r="A23" s="1" t="s">
        <v>23</v>
      </c>
      <c r="B23" s="9">
        <v>-1267000</v>
      </c>
      <c r="C23" s="9">
        <v>-1142000</v>
      </c>
      <c r="D23" s="9">
        <v>-5426000</v>
      </c>
      <c r="E23" s="9">
        <v>-287000</v>
      </c>
      <c r="F23" s="9">
        <v>-144000</v>
      </c>
      <c r="H23" s="4">
        <f t="shared" si="0"/>
        <v>-2.39232642888163E-2</v>
      </c>
      <c r="I23" s="4">
        <f t="shared" si="1"/>
        <v>-3.6753786093498504E-2</v>
      </c>
    </row>
    <row r="24" spans="1:9" hidden="1" outlineLevel="1" x14ac:dyDescent="0.4">
      <c r="A24" s="1" t="s">
        <v>24</v>
      </c>
      <c r="B24" s="9">
        <v>-531000</v>
      </c>
      <c r="C24" s="9">
        <v>-576000</v>
      </c>
      <c r="D24" s="9">
        <v>-346000</v>
      </c>
      <c r="E24" s="9">
        <v>-112000</v>
      </c>
      <c r="F24" s="9">
        <v>-185000</v>
      </c>
      <c r="H24" s="4">
        <f t="shared" si="0"/>
        <v>-1.002624572798852E-2</v>
      </c>
      <c r="I24" s="4">
        <f t="shared" si="1"/>
        <v>-7.7811669082533726E-3</v>
      </c>
    </row>
    <row r="25" spans="1:9" hidden="1" outlineLevel="1" x14ac:dyDescent="0.4">
      <c r="A25" s="1" t="s">
        <v>25</v>
      </c>
      <c r="B25" s="9">
        <v>-186</v>
      </c>
      <c r="C25" s="9">
        <v>-165000</v>
      </c>
      <c r="D25" s="9">
        <v>-184000</v>
      </c>
      <c r="E25" s="9">
        <v>-180000</v>
      </c>
      <c r="F25" s="9">
        <v>-164000</v>
      </c>
      <c r="H25" s="4">
        <f t="shared" si="0"/>
        <v>-3.5120182776004986E-6</v>
      </c>
      <c r="I25" s="4">
        <f t="shared" si="1"/>
        <v>-3.0821691225511559E-3</v>
      </c>
    </row>
    <row r="26" spans="1:9" hidden="1" outlineLevel="1" x14ac:dyDescent="0.4">
      <c r="A26" s="1" t="s">
        <v>26</v>
      </c>
      <c r="B26" s="9">
        <v>-718000</v>
      </c>
      <c r="C26" s="9">
        <v>-680000</v>
      </c>
      <c r="D26" s="9">
        <v>-4904000</v>
      </c>
      <c r="E26" s="9">
        <v>-569000</v>
      </c>
      <c r="F26" s="9">
        <v>-306000</v>
      </c>
      <c r="H26" s="4">
        <f t="shared" si="0"/>
        <v>-1.3557145824285795E-2</v>
      </c>
      <c r="I26" s="4">
        <f t="shared" si="1"/>
        <v>-3.1911677086019691E-2</v>
      </c>
    </row>
    <row r="27" spans="1:9" hidden="1" outlineLevel="1" x14ac:dyDescent="0.4">
      <c r="A27" s="1" t="s">
        <v>27</v>
      </c>
      <c r="B27" s="9">
        <v>718000</v>
      </c>
      <c r="C27" s="9">
        <v>680000</v>
      </c>
      <c r="D27" s="9">
        <v>4904000</v>
      </c>
      <c r="E27" s="9">
        <v>569000</v>
      </c>
      <c r="F27" s="9">
        <v>306000</v>
      </c>
      <c r="H27" s="4">
        <f t="shared" si="0"/>
        <v>1.3557145824285795E-2</v>
      </c>
      <c r="I27" s="4">
        <f t="shared" si="1"/>
        <v>3.1911677086019691E-2</v>
      </c>
    </row>
    <row r="28" spans="1:9" hidden="1" outlineLevel="1" x14ac:dyDescent="0.4">
      <c r="A28" s="1" t="s">
        <v>28</v>
      </c>
      <c r="B28" s="9">
        <v>168000</v>
      </c>
      <c r="C28" s="9">
        <v>-462000</v>
      </c>
      <c r="D28" s="9">
        <v>-522000</v>
      </c>
      <c r="E28" s="9">
        <v>282000</v>
      </c>
      <c r="F28" s="9">
        <v>162000</v>
      </c>
      <c r="H28" s="4">
        <f t="shared" si="0"/>
        <v>3.1721455410585147E-3</v>
      </c>
      <c r="I28" s="4">
        <f t="shared" si="1"/>
        <v>-1.6540537656401454E-3</v>
      </c>
    </row>
    <row r="29" spans="1:9" hidden="1" outlineLevel="1" x14ac:dyDescent="0.4">
      <c r="A29" s="1" t="s">
        <v>29</v>
      </c>
      <c r="B29" s="9">
        <v>11741000</v>
      </c>
      <c r="C29" s="9">
        <v>9126000</v>
      </c>
      <c r="D29" s="9">
        <v>7649000</v>
      </c>
      <c r="E29" s="9">
        <v>12999000</v>
      </c>
      <c r="F29" s="9">
        <v>12063000</v>
      </c>
      <c r="H29" s="4">
        <f t="shared" si="0"/>
        <v>0.22169143331885727</v>
      </c>
      <c r="I29" s="4">
        <f t="shared" si="1"/>
        <v>0.23822820606308526</v>
      </c>
    </row>
    <row r="30" spans="1:9" hidden="1" outlineLevel="1" x14ac:dyDescent="0.4">
      <c r="A30" s="1" t="s">
        <v>30</v>
      </c>
      <c r="B30" s="9">
        <v>1274000</v>
      </c>
      <c r="C30" s="9">
        <v>623000</v>
      </c>
      <c r="D30" s="9">
        <v>932000</v>
      </c>
      <c r="E30" s="9">
        <v>-747000</v>
      </c>
      <c r="F30" s="9">
        <v>1928000</v>
      </c>
      <c r="H30" s="4">
        <f t="shared" si="0"/>
        <v>2.4055437019693735E-2</v>
      </c>
      <c r="I30" s="4">
        <f t="shared" si="1"/>
        <v>1.78299881726263E-2</v>
      </c>
    </row>
    <row r="31" spans="1:9" hidden="1" outlineLevel="1" x14ac:dyDescent="0.4">
      <c r="A31" s="1" t="s">
        <v>31</v>
      </c>
      <c r="B31" s="9">
        <v>10467000</v>
      </c>
      <c r="C31" s="9">
        <v>8503000</v>
      </c>
      <c r="D31" s="9">
        <v>6717000</v>
      </c>
      <c r="E31" s="9">
        <v>13746000</v>
      </c>
      <c r="F31" s="9">
        <v>10135000</v>
      </c>
      <c r="H31" s="4">
        <f t="shared" si="0"/>
        <v>0.19763599629916354</v>
      </c>
      <c r="I31" s="4">
        <f t="shared" si="1"/>
        <v>0.22039821789045896</v>
      </c>
    </row>
    <row r="32" spans="1:9" collapsed="1" x14ac:dyDescent="0.4">
      <c r="A32" s="14" t="s">
        <v>32</v>
      </c>
      <c r="B32" s="16">
        <v>10467000</v>
      </c>
      <c r="C32" s="16">
        <v>8503000</v>
      </c>
      <c r="D32" s="16">
        <v>6717000</v>
      </c>
      <c r="E32" s="16">
        <v>13746000</v>
      </c>
      <c r="F32" s="16">
        <v>10135000</v>
      </c>
      <c r="H32" s="17">
        <f t="shared" si="0"/>
        <v>0.19763599629916354</v>
      </c>
      <c r="I32" s="17">
        <f t="shared" si="1"/>
        <v>0.22039821789045896</v>
      </c>
    </row>
    <row r="33" spans="1:9" hidden="1" outlineLevel="1" x14ac:dyDescent="0.4">
      <c r="A33" s="1" t="s">
        <v>33</v>
      </c>
      <c r="B33" s="9">
        <v>10467000</v>
      </c>
      <c r="C33" s="9">
        <v>8503000</v>
      </c>
      <c r="D33" s="9">
        <v>6717000</v>
      </c>
      <c r="E33" s="9">
        <v>13746000</v>
      </c>
      <c r="F33" s="9">
        <v>10135000</v>
      </c>
      <c r="H33" s="4">
        <f t="shared" si="0"/>
        <v>0.19763599629916354</v>
      </c>
      <c r="I33" s="4">
        <f t="shared" si="1"/>
        <v>0.22039821789045896</v>
      </c>
    </row>
    <row r="34" spans="1:9" hidden="1" outlineLevel="1" x14ac:dyDescent="0.4">
      <c r="A34" s="1" t="s">
        <v>34</v>
      </c>
      <c r="B34" s="9">
        <v>10467000</v>
      </c>
      <c r="C34" s="9">
        <v>8503000</v>
      </c>
      <c r="D34" s="9">
        <v>6717000</v>
      </c>
      <c r="E34" s="9">
        <v>13746000</v>
      </c>
      <c r="F34" s="9">
        <v>10135000</v>
      </c>
      <c r="H34" s="4">
        <f t="shared" si="0"/>
        <v>0.19763599629916354</v>
      </c>
      <c r="I34" s="4">
        <f t="shared" si="1"/>
        <v>0.22039821789045896</v>
      </c>
    </row>
    <row r="35" spans="1:9" hidden="1" outlineLevel="1" x14ac:dyDescent="0.4">
      <c r="A35" s="1" t="s">
        <v>35</v>
      </c>
      <c r="B35" s="9">
        <v>10467000</v>
      </c>
      <c r="C35" s="9">
        <v>8503000</v>
      </c>
      <c r="D35" s="9">
        <v>6717000</v>
      </c>
      <c r="E35" s="9">
        <v>13746000</v>
      </c>
      <c r="F35" s="9">
        <v>10135000</v>
      </c>
      <c r="H35" s="4">
        <f t="shared" ref="H35:H56" si="2">B35/B$3</f>
        <v>0.19763599629916354</v>
      </c>
      <c r="I35" s="4">
        <f t="shared" ref="I35:I56" si="3">AVERAGE(B35:F35)/AVERAGE($B$3:$F$3)</f>
        <v>0.22039821789045896</v>
      </c>
    </row>
    <row r="36" spans="1:9" collapsed="1" x14ac:dyDescent="0.4">
      <c r="A36" s="1" t="s">
        <v>36</v>
      </c>
      <c r="B36" s="11">
        <v>3.82</v>
      </c>
      <c r="C36" s="11">
        <v>3.15</v>
      </c>
      <c r="D36" s="11">
        <v>2.4900000000000002</v>
      </c>
      <c r="E36" s="11">
        <v>4.67</v>
      </c>
      <c r="F36" s="11">
        <v>3.16</v>
      </c>
      <c r="H36" s="4">
        <f t="shared" si="2"/>
        <v>7.2128547421687658E-8</v>
      </c>
      <c r="I36" s="4">
        <f t="shared" si="3"/>
        <v>7.6877929053543311E-8</v>
      </c>
    </row>
    <row r="37" spans="1:9" x14ac:dyDescent="0.4">
      <c r="A37" s="1" t="s">
        <v>38</v>
      </c>
      <c r="B37" s="11">
        <v>3.71</v>
      </c>
      <c r="C37" s="11">
        <v>3.07</v>
      </c>
      <c r="D37" s="11">
        <v>2.41</v>
      </c>
      <c r="E37" s="11">
        <v>4.55</v>
      </c>
      <c r="F37" s="11">
        <v>3.08</v>
      </c>
      <c r="H37" s="4">
        <f t="shared" si="2"/>
        <v>7.0051547365042198E-8</v>
      </c>
      <c r="I37" s="4">
        <f t="shared" si="3"/>
        <v>7.4788129941040977E-8</v>
      </c>
    </row>
    <row r="38" spans="1:9" hidden="1" outlineLevel="1" x14ac:dyDescent="0.4">
      <c r="A38" s="1" t="s">
        <v>39</v>
      </c>
      <c r="B38" s="9">
        <v>2744000</v>
      </c>
      <c r="C38" s="9">
        <v>2696000</v>
      </c>
      <c r="D38" s="9">
        <v>2700000</v>
      </c>
      <c r="E38" s="9">
        <v>2945000</v>
      </c>
      <c r="F38" s="9">
        <v>3211000</v>
      </c>
      <c r="H38" s="4">
        <f t="shared" si="2"/>
        <v>5.1811710503955742E-2</v>
      </c>
      <c r="I38" s="4">
        <f t="shared" si="3"/>
        <v>6.3565464068794403E-2</v>
      </c>
    </row>
    <row r="39" spans="1:9" hidden="1" outlineLevel="1" x14ac:dyDescent="0.4">
      <c r="A39" s="1" t="s">
        <v>40</v>
      </c>
      <c r="B39" s="9">
        <v>2823000</v>
      </c>
      <c r="C39" s="9">
        <v>2766000</v>
      </c>
      <c r="D39" s="9">
        <v>2786000</v>
      </c>
      <c r="E39" s="9">
        <v>3022000</v>
      </c>
      <c r="F39" s="9">
        <v>3294000</v>
      </c>
      <c r="H39" s="4">
        <f t="shared" si="2"/>
        <v>5.3303374181001117E-2</v>
      </c>
      <c r="I39" s="4">
        <f t="shared" si="3"/>
        <v>6.532178459951446E-2</v>
      </c>
    </row>
    <row r="40" spans="1:9" hidden="1" outlineLevel="1" x14ac:dyDescent="0.4">
      <c r="A40" s="1" t="s">
        <v>41</v>
      </c>
      <c r="B40" s="9">
        <v>15353000</v>
      </c>
      <c r="C40" s="9">
        <v>13093000</v>
      </c>
      <c r="D40" s="9">
        <v>10926000</v>
      </c>
      <c r="E40" s="9">
        <v>15213000</v>
      </c>
      <c r="F40" s="9">
        <v>13896000</v>
      </c>
      <c r="H40" s="4">
        <f t="shared" si="2"/>
        <v>0.28989256245161532</v>
      </c>
      <c r="I40" s="4">
        <f t="shared" si="3"/>
        <v>0.30449262345377098</v>
      </c>
    </row>
    <row r="41" spans="1:9" hidden="1" outlineLevel="1" x14ac:dyDescent="0.4">
      <c r="A41" s="1" t="s">
        <v>42</v>
      </c>
      <c r="B41" s="9">
        <v>36890000</v>
      </c>
      <c r="C41" s="9">
        <v>36181000</v>
      </c>
      <c r="D41" s="9">
        <v>26610000</v>
      </c>
      <c r="E41" s="9">
        <v>24697000</v>
      </c>
      <c r="F41" s="9">
        <v>24866000</v>
      </c>
      <c r="H41" s="4">
        <f t="shared" si="2"/>
        <v>0.69655029172409888</v>
      </c>
      <c r="I41" s="4">
        <f t="shared" si="3"/>
        <v>0.66359569946020935</v>
      </c>
    </row>
    <row r="42" spans="1:9" hidden="1" outlineLevel="1" x14ac:dyDescent="0.4">
      <c r="A42" s="1" t="s">
        <v>43</v>
      </c>
      <c r="B42" s="9">
        <v>10467000</v>
      </c>
      <c r="C42" s="9">
        <v>8503000</v>
      </c>
      <c r="D42" s="9">
        <v>6717000</v>
      </c>
      <c r="E42" s="9">
        <v>13746000</v>
      </c>
      <c r="F42" s="9">
        <v>10135000</v>
      </c>
      <c r="H42" s="4">
        <f t="shared" si="2"/>
        <v>0.19763599629916354</v>
      </c>
      <c r="I42" s="4">
        <f t="shared" si="3"/>
        <v>0.22039821789045896</v>
      </c>
    </row>
    <row r="43" spans="1:9" hidden="1" outlineLevel="1" x14ac:dyDescent="0.4">
      <c r="A43" s="1" t="s">
        <v>44</v>
      </c>
      <c r="B43" s="9">
        <v>11579859</v>
      </c>
      <c r="C43" s="9">
        <v>9136760</v>
      </c>
      <c r="D43" s="9">
        <v>11022712</v>
      </c>
      <c r="E43" s="9">
        <v>14161370</v>
      </c>
      <c r="F43" s="9">
        <v>10392040</v>
      </c>
      <c r="H43" s="4">
        <f t="shared" si="2"/>
        <v>0.21864879817223995</v>
      </c>
      <c r="I43" s="4">
        <f t="shared" si="3"/>
        <v>0.2502989791109016</v>
      </c>
    </row>
    <row r="44" spans="1:9" hidden="1" outlineLevel="1" x14ac:dyDescent="0.4">
      <c r="A44" s="1" t="s">
        <v>45</v>
      </c>
      <c r="B44" s="9">
        <v>451000</v>
      </c>
      <c r="C44" s="9">
        <v>285000</v>
      </c>
      <c r="D44" s="9">
        <v>94000</v>
      </c>
      <c r="E44" s="9">
        <v>101000</v>
      </c>
      <c r="F44" s="9">
        <v>527000</v>
      </c>
      <c r="H44" s="4">
        <f t="shared" si="2"/>
        <v>8.5157002322463708E-3</v>
      </c>
      <c r="I44" s="4">
        <f t="shared" si="3"/>
        <v>6.4828236298476666E-3</v>
      </c>
    </row>
    <row r="45" spans="1:9" hidden="1" outlineLevel="1" x14ac:dyDescent="0.4">
      <c r="A45" s="1" t="s">
        <v>46</v>
      </c>
      <c r="B45" s="9">
        <v>3514000</v>
      </c>
      <c r="C45" s="9">
        <v>3505000</v>
      </c>
      <c r="D45" s="9">
        <v>2755000</v>
      </c>
      <c r="E45" s="9">
        <v>2496000</v>
      </c>
      <c r="F45" s="9">
        <v>1995000</v>
      </c>
      <c r="H45" s="4">
        <f t="shared" si="2"/>
        <v>6.6350710900473939E-2</v>
      </c>
      <c r="I45" s="4">
        <f t="shared" si="3"/>
        <v>6.3427626254991057E-2</v>
      </c>
    </row>
    <row r="46" spans="1:9" hidden="1" outlineLevel="1" x14ac:dyDescent="0.4">
      <c r="A46" s="1" t="s">
        <v>47</v>
      </c>
      <c r="B46" s="9">
        <v>-3063000</v>
      </c>
      <c r="C46" s="9">
        <v>-3220000</v>
      </c>
      <c r="D46" s="9">
        <v>-2661000</v>
      </c>
      <c r="E46" s="9">
        <v>-2395000</v>
      </c>
      <c r="F46" s="9">
        <v>-1995000</v>
      </c>
      <c r="H46" s="4">
        <f t="shared" si="2"/>
        <v>-5.7835010668227563E-2</v>
      </c>
      <c r="I46" s="4">
        <f t="shared" si="3"/>
        <v>-5.9288045459800272E-2</v>
      </c>
    </row>
    <row r="47" spans="1:9" collapsed="1" x14ac:dyDescent="0.4">
      <c r="A47" s="1" t="s">
        <v>48</v>
      </c>
      <c r="B47" s="9">
        <v>15255000</v>
      </c>
      <c r="C47" s="9">
        <v>12631000</v>
      </c>
      <c r="D47" s="9">
        <v>10404000</v>
      </c>
      <c r="E47" s="9">
        <v>15495000</v>
      </c>
      <c r="F47" s="9">
        <v>14058000</v>
      </c>
      <c r="H47" s="4">
        <f t="shared" si="2"/>
        <v>0.28804214421933122</v>
      </c>
      <c r="I47" s="4">
        <f t="shared" si="3"/>
        <v>0.3016558323180763</v>
      </c>
    </row>
    <row r="48" spans="1:9" x14ac:dyDescent="0.4">
      <c r="A48" s="1" t="s">
        <v>49</v>
      </c>
      <c r="B48" s="9">
        <v>21394000</v>
      </c>
      <c r="C48" s="9">
        <v>18739000</v>
      </c>
      <c r="D48" s="9">
        <v>13526000</v>
      </c>
      <c r="E48" s="9">
        <v>18411000</v>
      </c>
      <c r="F48" s="9">
        <v>17026000</v>
      </c>
      <c r="H48" s="4">
        <f t="shared" si="2"/>
        <v>0.40395762919884443</v>
      </c>
      <c r="I48" s="4">
        <f t="shared" si="3"/>
        <v>0.39615476963299573</v>
      </c>
    </row>
    <row r="49" spans="1:9" hidden="1" outlineLevel="1" x14ac:dyDescent="0.4">
      <c r="A49" s="1" t="s">
        <v>50</v>
      </c>
      <c r="B49" s="9">
        <v>12014000</v>
      </c>
      <c r="C49" s="9">
        <v>11038000</v>
      </c>
      <c r="D49" s="9">
        <v>6905000</v>
      </c>
      <c r="E49" s="9">
        <v>6318000</v>
      </c>
      <c r="F49" s="9">
        <v>6556000</v>
      </c>
      <c r="H49" s="4">
        <f t="shared" si="2"/>
        <v>0.22684616982307737</v>
      </c>
      <c r="I49" s="4">
        <f t="shared" si="3"/>
        <v>0.19044294848422869</v>
      </c>
    </row>
    <row r="50" spans="1:9" hidden="1" outlineLevel="1" x14ac:dyDescent="0.4">
      <c r="A50" s="1" t="s">
        <v>51</v>
      </c>
      <c r="B50" s="9">
        <v>6139000</v>
      </c>
      <c r="C50" s="9">
        <v>6108000</v>
      </c>
      <c r="D50" s="9">
        <v>3122000</v>
      </c>
      <c r="E50" s="9">
        <v>2916000</v>
      </c>
      <c r="F50" s="9">
        <v>2968000</v>
      </c>
      <c r="H50" s="4">
        <f t="shared" si="2"/>
        <v>0.11591548497951323</v>
      </c>
      <c r="I50" s="4">
        <f t="shared" si="3"/>
        <v>9.4498937314919387E-2</v>
      </c>
    </row>
    <row r="51" spans="1:9" hidden="1" outlineLevel="1" x14ac:dyDescent="0.4">
      <c r="A51" s="1" t="s">
        <v>52</v>
      </c>
      <c r="B51" s="9">
        <v>10467000</v>
      </c>
      <c r="C51" s="9">
        <v>8503000</v>
      </c>
      <c r="D51" s="9">
        <v>6717000</v>
      </c>
      <c r="E51" s="9">
        <v>13746000</v>
      </c>
      <c r="F51" s="9">
        <v>10135000</v>
      </c>
      <c r="H51" s="4">
        <f t="shared" si="2"/>
        <v>0.19763599629916354</v>
      </c>
      <c r="I51" s="4">
        <f t="shared" si="3"/>
        <v>0.22039821789045896</v>
      </c>
    </row>
    <row r="52" spans="1:9" hidden="1" outlineLevel="1" x14ac:dyDescent="0.4">
      <c r="A52" s="1" t="s">
        <v>53</v>
      </c>
      <c r="B52" s="9">
        <v>-1249000</v>
      </c>
      <c r="C52" s="9">
        <v>-1256000</v>
      </c>
      <c r="D52" s="9">
        <v>-5250000</v>
      </c>
      <c r="E52" s="9">
        <v>-419000</v>
      </c>
      <c r="F52" s="9">
        <v>-306000</v>
      </c>
      <c r="H52" s="4">
        <f t="shared" si="2"/>
        <v>-2.3583391552274315E-2</v>
      </c>
      <c r="I52" s="4">
        <f t="shared" si="3"/>
        <v>-3.7705311646850627E-2</v>
      </c>
    </row>
    <row r="53" spans="1:9" hidden="1" outlineLevel="1" x14ac:dyDescent="0.4">
      <c r="A53" s="1" t="s">
        <v>54</v>
      </c>
      <c r="B53" s="9">
        <f>B52</f>
        <v>-1249000</v>
      </c>
      <c r="C53" s="9">
        <v>-1256000</v>
      </c>
      <c r="D53" s="9">
        <v>-5250000</v>
      </c>
      <c r="E53" s="9">
        <v>-419000</v>
      </c>
      <c r="F53" s="9">
        <f t="shared" ref="F53" si="4">F52</f>
        <v>-306000</v>
      </c>
      <c r="H53" s="4">
        <f t="shared" si="2"/>
        <v>-2.3583391552274315E-2</v>
      </c>
      <c r="I53" s="4">
        <f t="shared" si="3"/>
        <v>-3.7705311646850627E-2</v>
      </c>
    </row>
    <row r="54" spans="1:9" hidden="1" outlineLevel="1" x14ac:dyDescent="0.4">
      <c r="A54" s="1" t="s">
        <v>55</v>
      </c>
      <c r="B54" s="9">
        <v>22643000</v>
      </c>
      <c r="C54" s="9">
        <v>19419000</v>
      </c>
      <c r="D54" s="9">
        <v>18430000</v>
      </c>
      <c r="E54" s="9">
        <v>18980000</v>
      </c>
      <c r="F54" s="9">
        <v>17332000</v>
      </c>
      <c r="H54" s="4">
        <f t="shared" si="2"/>
        <v>0.42754102075111877</v>
      </c>
      <c r="I54" s="4">
        <f t="shared" si="3"/>
        <v>0.43042747507803397</v>
      </c>
    </row>
    <row r="55" spans="1:9" hidden="1" outlineLevel="1" x14ac:dyDescent="0.4">
      <c r="A55" s="1" t="s">
        <v>56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H55" s="4">
        <f t="shared" si="2"/>
        <v>0</v>
      </c>
      <c r="I55" s="4">
        <f t="shared" si="3"/>
        <v>0</v>
      </c>
    </row>
    <row r="56" spans="1:9" hidden="1" outlineLevel="1" x14ac:dyDescent="0.4">
      <c r="A56" s="1" t="s">
        <v>57</v>
      </c>
      <c r="B56" s="9">
        <v>-136141</v>
      </c>
      <c r="C56" s="9">
        <v>-85408</v>
      </c>
      <c r="D56" s="9">
        <v>-640500</v>
      </c>
      <c r="E56" s="9">
        <v>-113130</v>
      </c>
      <c r="F56" s="9">
        <v>-48960</v>
      </c>
      <c r="H56" s="4">
        <f t="shared" si="2"/>
        <v>-2.5705896791979005E-3</v>
      </c>
      <c r="I56" s="4">
        <f t="shared" si="3"/>
        <v>-4.5537122835724005E-3</v>
      </c>
    </row>
    <row r="57" spans="1:9" collapsed="1" x14ac:dyDescent="0.4"/>
    <row r="58" spans="1:9" x14ac:dyDescent="0.4">
      <c r="A58" s="14" t="s">
        <v>58</v>
      </c>
      <c r="B58" s="15">
        <v>45443</v>
      </c>
      <c r="C58" s="15">
        <v>45077</v>
      </c>
      <c r="D58" s="15">
        <v>44712</v>
      </c>
      <c r="E58" s="15">
        <v>44347</v>
      </c>
      <c r="F58" s="15">
        <v>43982</v>
      </c>
      <c r="H58" s="14"/>
      <c r="I58" s="14"/>
    </row>
    <row r="59" spans="1:9" s="2" customFormat="1" x14ac:dyDescent="0.4">
      <c r="A59" s="14" t="s">
        <v>59</v>
      </c>
      <c r="B59" s="16">
        <v>140976000</v>
      </c>
      <c r="C59" s="16">
        <v>134384000</v>
      </c>
      <c r="D59" s="16">
        <v>109297000</v>
      </c>
      <c r="E59" s="16">
        <v>131107000</v>
      </c>
      <c r="F59" s="16">
        <v>115438000</v>
      </c>
      <c r="G59" s="1"/>
      <c r="H59" s="17">
        <f t="shared" ref="H59:H90" si="5">B59/$B$59</f>
        <v>1</v>
      </c>
      <c r="I59" s="17">
        <f t="shared" ref="I59:I90" si="6">AVERAGE(B59:F59)/AVERAGE($B$59:$F$59)</f>
        <v>1</v>
      </c>
    </row>
    <row r="60" spans="1:9" x14ac:dyDescent="0.4">
      <c r="A60" s="1" t="s">
        <v>60</v>
      </c>
      <c r="B60" s="9">
        <v>22554000</v>
      </c>
      <c r="C60" s="9">
        <v>21004000</v>
      </c>
      <c r="D60" s="9">
        <v>31633000</v>
      </c>
      <c r="E60" s="9">
        <v>55567000</v>
      </c>
      <c r="F60" s="9">
        <v>52140000</v>
      </c>
      <c r="H60" s="4">
        <f t="shared" si="5"/>
        <v>0.15998467824310522</v>
      </c>
      <c r="I60" s="4">
        <f t="shared" si="6"/>
        <v>0.28976143928568032</v>
      </c>
    </row>
    <row r="61" spans="1:9" hidden="1" outlineLevel="1" x14ac:dyDescent="0.4">
      <c r="A61" s="1" t="s">
        <v>61</v>
      </c>
      <c r="B61" s="9">
        <v>10661000</v>
      </c>
      <c r="C61" s="9">
        <v>10187000</v>
      </c>
      <c r="D61" s="9">
        <v>21902000</v>
      </c>
      <c r="E61" s="9">
        <v>46554000</v>
      </c>
      <c r="F61" s="9">
        <v>43057000</v>
      </c>
      <c r="H61" s="4">
        <f t="shared" si="5"/>
        <v>7.5622801044149354E-2</v>
      </c>
      <c r="I61" s="4">
        <f t="shared" si="6"/>
        <v>0.20969673733606675</v>
      </c>
    </row>
    <row r="62" spans="1:9" hidden="1" outlineLevel="1" x14ac:dyDescent="0.4">
      <c r="A62" s="1" t="s">
        <v>62</v>
      </c>
      <c r="B62" s="9">
        <v>10454000</v>
      </c>
      <c r="C62" s="9">
        <v>9765000</v>
      </c>
      <c r="D62" s="9">
        <v>21383000</v>
      </c>
      <c r="E62" s="9">
        <v>30098000</v>
      </c>
      <c r="F62" s="9">
        <v>37239000</v>
      </c>
      <c r="H62" s="4">
        <f t="shared" si="5"/>
        <v>7.415446600839859E-2</v>
      </c>
      <c r="I62" s="4">
        <f t="shared" si="6"/>
        <v>0.17258975732016058</v>
      </c>
    </row>
    <row r="63" spans="1:9" hidden="1" outlineLevel="1" x14ac:dyDescent="0.4">
      <c r="A63" s="1" t="s">
        <v>63</v>
      </c>
      <c r="B63" s="9">
        <v>207000</v>
      </c>
      <c r="C63" s="9">
        <v>422000</v>
      </c>
      <c r="D63" s="9">
        <v>519000</v>
      </c>
      <c r="E63" s="9">
        <v>16456000</v>
      </c>
      <c r="F63" s="9">
        <v>5818000</v>
      </c>
      <c r="H63" s="4">
        <f t="shared" si="5"/>
        <v>1.4683350357507661E-3</v>
      </c>
      <c r="I63" s="4">
        <f t="shared" si="6"/>
        <v>3.7106980015906163E-2</v>
      </c>
    </row>
    <row r="64" spans="1:9" hidden="1" outlineLevel="1" x14ac:dyDescent="0.4">
      <c r="A64" s="1" t="s">
        <v>64</v>
      </c>
      <c r="B64" s="9">
        <v>7874000</v>
      </c>
      <c r="C64" s="9">
        <v>6915000</v>
      </c>
      <c r="D64" s="9">
        <v>5953000</v>
      </c>
      <c r="E64" s="9">
        <v>5409000</v>
      </c>
      <c r="F64" s="9">
        <v>5551000</v>
      </c>
      <c r="H64" s="4">
        <f t="shared" si="5"/>
        <v>5.5853478606287595E-2</v>
      </c>
      <c r="I64" s="4">
        <f t="shared" si="6"/>
        <v>5.0224809173608449E-2</v>
      </c>
    </row>
    <row r="65" spans="1:9" hidden="1" outlineLevel="1" x14ac:dyDescent="0.4">
      <c r="A65" s="1" t="s">
        <v>65</v>
      </c>
      <c r="B65" s="9">
        <v>7874000</v>
      </c>
      <c r="C65" s="9">
        <v>6915000</v>
      </c>
      <c r="D65" s="9">
        <v>5953000</v>
      </c>
      <c r="E65" s="9">
        <v>5409000</v>
      </c>
      <c r="F65" s="9">
        <v>5551000</v>
      </c>
      <c r="H65" s="4">
        <f t="shared" si="5"/>
        <v>5.5853478606287595E-2</v>
      </c>
      <c r="I65" s="4">
        <f t="shared" si="6"/>
        <v>5.0224809173608449E-2</v>
      </c>
    </row>
    <row r="66" spans="1:9" hidden="1" outlineLevel="1" x14ac:dyDescent="0.4">
      <c r="A66" s="1" t="s">
        <v>66</v>
      </c>
      <c r="B66" s="9">
        <v>8359000</v>
      </c>
      <c r="C66" s="9">
        <v>7343000</v>
      </c>
      <c r="D66" s="9">
        <v>6315000</v>
      </c>
      <c r="E66" s="9">
        <v>5782000</v>
      </c>
      <c r="F66" s="9">
        <v>5960000</v>
      </c>
      <c r="H66" s="4">
        <f t="shared" si="5"/>
        <v>5.9293780501645667E-2</v>
      </c>
      <c r="I66" s="4">
        <f t="shared" si="6"/>
        <v>5.3483670837544878E-2</v>
      </c>
    </row>
    <row r="67" spans="1:9" hidden="1" outlineLevel="1" x14ac:dyDescent="0.4">
      <c r="A67" s="1" t="s">
        <v>67</v>
      </c>
      <c r="B67" s="9">
        <v>-485000</v>
      </c>
      <c r="C67" s="9">
        <v>-428000</v>
      </c>
      <c r="D67" s="9">
        <v>-362000</v>
      </c>
      <c r="E67" s="9">
        <v>-373000</v>
      </c>
      <c r="F67" s="9">
        <v>-409000</v>
      </c>
      <c r="H67" s="4">
        <f t="shared" si="5"/>
        <v>-3.4403018953580752E-3</v>
      </c>
      <c r="I67" s="4">
        <f t="shared" si="6"/>
        <v>-3.2588616639364259E-3</v>
      </c>
    </row>
    <row r="68" spans="1:9" hidden="1" outlineLevel="1" x14ac:dyDescent="0.4">
      <c r="A68" s="1" t="s">
        <v>68</v>
      </c>
      <c r="B68" s="9">
        <v>0</v>
      </c>
      <c r="C68" s="9">
        <v>0</v>
      </c>
      <c r="D68" s="9">
        <v>3778000</v>
      </c>
      <c r="E68" s="9">
        <v>3604000</v>
      </c>
      <c r="F68" s="9">
        <v>3532000</v>
      </c>
      <c r="H68" s="4">
        <f t="shared" si="5"/>
        <v>0</v>
      </c>
      <c r="I68" s="4">
        <f t="shared" si="6"/>
        <v>1.7290819737580045E-2</v>
      </c>
    </row>
    <row r="69" spans="1:9" hidden="1" outlineLevel="1" x14ac:dyDescent="0.4">
      <c r="A69" s="1" t="s">
        <v>69</v>
      </c>
      <c r="B69" s="9">
        <v>4019000</v>
      </c>
      <c r="C69" s="9">
        <v>3902000</v>
      </c>
      <c r="D69" s="9">
        <v>3778000</v>
      </c>
      <c r="E69" s="9">
        <v>3604000</v>
      </c>
      <c r="F69" s="9">
        <v>3532000</v>
      </c>
      <c r="H69" s="4">
        <f t="shared" si="5"/>
        <v>2.8508398592668256E-2</v>
      </c>
      <c r="I69" s="4">
        <f t="shared" si="6"/>
        <v>2.9839892776005145E-2</v>
      </c>
    </row>
    <row r="70" spans="1:9" collapsed="1" x14ac:dyDescent="0.4">
      <c r="A70" s="1" t="s">
        <v>70</v>
      </c>
      <c r="B70" s="9">
        <v>118422000</v>
      </c>
      <c r="C70" s="9">
        <v>113380000</v>
      </c>
      <c r="D70" s="9">
        <v>77664000</v>
      </c>
      <c r="E70" s="9">
        <v>75540000</v>
      </c>
      <c r="F70" s="9">
        <v>63298000</v>
      </c>
      <c r="H70" s="4">
        <f t="shared" si="5"/>
        <v>0.84001532175689475</v>
      </c>
      <c r="I70" s="4">
        <f t="shared" si="6"/>
        <v>0.71023856071431968</v>
      </c>
    </row>
    <row r="71" spans="1:9" hidden="1" outlineLevel="1" x14ac:dyDescent="0.4">
      <c r="A71" s="1" t="s">
        <v>71</v>
      </c>
      <c r="B71" s="9">
        <v>21536000</v>
      </c>
      <c r="C71" s="9">
        <v>17069000</v>
      </c>
      <c r="D71" s="9">
        <v>9716000</v>
      </c>
      <c r="E71" s="9">
        <v>7049000</v>
      </c>
      <c r="F71" s="9">
        <v>6244000</v>
      </c>
      <c r="H71" s="4">
        <f t="shared" si="5"/>
        <v>0.15276359096583816</v>
      </c>
      <c r="I71" s="4">
        <f t="shared" si="6"/>
        <v>9.7613759145249862E-2</v>
      </c>
    </row>
    <row r="72" spans="1:9" hidden="1" outlineLevel="1" x14ac:dyDescent="0.4">
      <c r="A72" s="1" t="s">
        <v>72</v>
      </c>
      <c r="B72" s="9">
        <v>34818000</v>
      </c>
      <c r="C72" s="9">
        <v>28674000</v>
      </c>
      <c r="D72" s="9">
        <v>19674000</v>
      </c>
      <c r="E72" s="9">
        <v>15800000</v>
      </c>
      <c r="F72" s="9">
        <v>13825000</v>
      </c>
      <c r="H72" s="4">
        <f t="shared" si="5"/>
        <v>0.24697820905686074</v>
      </c>
      <c r="I72" s="4">
        <f t="shared" si="6"/>
        <v>0.17869239958048294</v>
      </c>
    </row>
    <row r="73" spans="1:9" hidden="1" outlineLevel="1" x14ac:dyDescent="0.4">
      <c r="A73" s="1" t="s">
        <v>73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H73" s="4">
        <f t="shared" si="5"/>
        <v>0</v>
      </c>
      <c r="I73" s="4">
        <f t="shared" si="6"/>
        <v>0</v>
      </c>
    </row>
    <row r="74" spans="1:9" hidden="1" outlineLevel="1" x14ac:dyDescent="0.4">
      <c r="A74" s="1" t="s">
        <v>74</v>
      </c>
      <c r="B74" s="9">
        <v>1239000</v>
      </c>
      <c r="C74" s="9">
        <v>1243000</v>
      </c>
      <c r="D74" s="9">
        <v>1166000</v>
      </c>
      <c r="E74" s="9">
        <v>871000</v>
      </c>
      <c r="F74" s="9">
        <v>885000</v>
      </c>
      <c r="H74" s="4">
        <f t="shared" si="5"/>
        <v>8.7887299965951644E-3</v>
      </c>
      <c r="I74" s="4">
        <f t="shared" si="6"/>
        <v>8.5614430879496582E-3</v>
      </c>
    </row>
    <row r="75" spans="1:9" hidden="1" outlineLevel="1" x14ac:dyDescent="0.4">
      <c r="A75" s="1" t="s">
        <v>75</v>
      </c>
      <c r="B75" s="9">
        <v>6493000</v>
      </c>
      <c r="C75" s="9">
        <v>5880000</v>
      </c>
      <c r="D75" s="9">
        <v>4729000</v>
      </c>
      <c r="E75" s="9">
        <v>4734000</v>
      </c>
      <c r="F75" s="9">
        <v>4394000</v>
      </c>
      <c r="H75" s="4">
        <f t="shared" si="5"/>
        <v>4.6057484961979346E-2</v>
      </c>
      <c r="I75" s="4">
        <f t="shared" si="6"/>
        <v>4.155563512156172E-2</v>
      </c>
    </row>
    <row r="76" spans="1:9" hidden="1" outlineLevel="1" x14ac:dyDescent="0.4">
      <c r="A76" s="1" t="s">
        <v>76</v>
      </c>
      <c r="B76" s="9">
        <v>21452000</v>
      </c>
      <c r="C76" s="9">
        <v>17705000</v>
      </c>
      <c r="D76" s="9">
        <v>13267000</v>
      </c>
      <c r="E76" s="9">
        <v>9962000</v>
      </c>
      <c r="F76" s="9">
        <v>8266000</v>
      </c>
      <c r="H76" s="4">
        <f t="shared" si="5"/>
        <v>0.15216774486437407</v>
      </c>
      <c r="I76" s="4">
        <f t="shared" si="6"/>
        <v>0.11193247169685774</v>
      </c>
    </row>
    <row r="77" spans="1:9" hidden="1" outlineLevel="1" x14ac:dyDescent="0.4">
      <c r="A77" s="1" t="s">
        <v>77</v>
      </c>
      <c r="B77" s="9">
        <v>5634000</v>
      </c>
      <c r="C77" s="9">
        <v>3846000</v>
      </c>
      <c r="D77" s="9">
        <v>512000</v>
      </c>
      <c r="E77" s="9">
        <v>233000</v>
      </c>
      <c r="F77" s="9">
        <v>280000</v>
      </c>
      <c r="H77" s="4">
        <f t="shared" si="5"/>
        <v>3.9964249233912154E-2</v>
      </c>
      <c r="I77" s="4">
        <f t="shared" si="6"/>
        <v>1.6642849674113832E-2</v>
      </c>
    </row>
    <row r="78" spans="1:9" hidden="1" outlineLevel="1" x14ac:dyDescent="0.4">
      <c r="A78" s="1" t="s">
        <v>78</v>
      </c>
      <c r="B78" s="9">
        <v>-13282000</v>
      </c>
      <c r="C78" s="9">
        <v>-11605000</v>
      </c>
      <c r="D78" s="9">
        <v>-9958000</v>
      </c>
      <c r="E78" s="9">
        <v>-8751000</v>
      </c>
      <c r="F78" s="9">
        <v>-7581000</v>
      </c>
      <c r="H78" s="4">
        <f t="shared" si="5"/>
        <v>-9.4214618091022592E-2</v>
      </c>
      <c r="I78" s="4">
        <f t="shared" si="6"/>
        <v>-8.1078640435233093E-2</v>
      </c>
    </row>
    <row r="79" spans="1:9" hidden="1" outlineLevel="1" x14ac:dyDescent="0.4">
      <c r="A79" s="1" t="s">
        <v>79</v>
      </c>
      <c r="B79" s="9">
        <v>69120000</v>
      </c>
      <c r="C79" s="9">
        <v>72098000</v>
      </c>
      <c r="D79" s="9">
        <v>45251000</v>
      </c>
      <c r="E79" s="9">
        <v>46365000</v>
      </c>
      <c r="F79" s="9">
        <v>47507000</v>
      </c>
      <c r="H79" s="4">
        <f t="shared" si="5"/>
        <v>0.49029622063329931</v>
      </c>
      <c r="I79" s="4">
        <f t="shared" si="6"/>
        <v>0.44413832655790064</v>
      </c>
    </row>
    <row r="80" spans="1:9" hidden="1" outlineLevel="1" x14ac:dyDescent="0.4">
      <c r="A80" s="1" t="s">
        <v>80</v>
      </c>
      <c r="B80" s="9">
        <v>62230000</v>
      </c>
      <c r="C80" s="9">
        <v>62261000</v>
      </c>
      <c r="D80" s="9">
        <v>43811000</v>
      </c>
      <c r="E80" s="9">
        <v>43935000</v>
      </c>
      <c r="F80" s="9">
        <v>43769000</v>
      </c>
      <c r="H80" s="4">
        <f t="shared" si="5"/>
        <v>0.44142265350130516</v>
      </c>
      <c r="I80" s="4">
        <f t="shared" si="6"/>
        <v>0.40558489992110291</v>
      </c>
    </row>
    <row r="81" spans="1:9" hidden="1" outlineLevel="1" x14ac:dyDescent="0.4">
      <c r="A81" s="1" t="s">
        <v>81</v>
      </c>
      <c r="B81" s="9">
        <v>6890000</v>
      </c>
      <c r="C81" s="9">
        <v>9837000</v>
      </c>
      <c r="D81" s="9">
        <v>1440000</v>
      </c>
      <c r="E81" s="9">
        <v>2430000</v>
      </c>
      <c r="F81" s="9">
        <v>3738000</v>
      </c>
      <c r="H81" s="4">
        <f t="shared" si="5"/>
        <v>4.8873567131994096E-2</v>
      </c>
      <c r="I81" s="4">
        <f t="shared" si="6"/>
        <v>3.8553426636797727E-2</v>
      </c>
    </row>
    <row r="82" spans="1:9" hidden="1" outlineLevel="1" x14ac:dyDescent="0.4">
      <c r="A82" s="1" t="s">
        <v>82</v>
      </c>
      <c r="B82" s="9">
        <v>12273000</v>
      </c>
      <c r="C82" s="9">
        <v>12226000</v>
      </c>
      <c r="D82" s="9">
        <v>12782000</v>
      </c>
      <c r="E82" s="9">
        <v>13636000</v>
      </c>
      <c r="F82" s="9">
        <v>3252000</v>
      </c>
      <c r="H82" s="4">
        <f t="shared" si="5"/>
        <v>8.7057371467483824E-2</v>
      </c>
      <c r="I82" s="4">
        <f t="shared" si="6"/>
        <v>8.5818802855504264E-2</v>
      </c>
    </row>
    <row r="83" spans="1:9" hidden="1" outlineLevel="1" x14ac:dyDescent="0.4">
      <c r="A83" s="1" t="s">
        <v>83</v>
      </c>
      <c r="B83" s="9">
        <v>12273000</v>
      </c>
      <c r="C83" s="9">
        <v>12226000</v>
      </c>
      <c r="D83" s="9">
        <v>12782000</v>
      </c>
      <c r="E83" s="9">
        <v>13636000</v>
      </c>
      <c r="F83" s="9">
        <v>3252000</v>
      </c>
      <c r="H83" s="4">
        <f t="shared" si="5"/>
        <v>8.7057371467483824E-2</v>
      </c>
      <c r="I83" s="4">
        <f t="shared" si="6"/>
        <v>8.5818802855504264E-2</v>
      </c>
    </row>
    <row r="84" spans="1:9" hidden="1" outlineLevel="1" x14ac:dyDescent="0.4">
      <c r="A84" s="1" t="s">
        <v>84</v>
      </c>
      <c r="B84" s="9">
        <v>15493000</v>
      </c>
      <c r="C84" s="9">
        <v>11987000</v>
      </c>
      <c r="D84" s="9">
        <v>9915000</v>
      </c>
      <c r="E84" s="9">
        <v>8490000</v>
      </c>
      <c r="F84" s="9">
        <v>6295000</v>
      </c>
      <c r="H84" s="4">
        <f t="shared" si="5"/>
        <v>0.10989813869027353</v>
      </c>
      <c r="I84" s="4">
        <f t="shared" si="6"/>
        <v>8.2667672155664909E-2</v>
      </c>
    </row>
    <row r="85" spans="1:9" s="2" customFormat="1" collapsed="1" x14ac:dyDescent="0.4">
      <c r="A85" s="14" t="s">
        <v>85</v>
      </c>
      <c r="B85" s="16">
        <v>131737000</v>
      </c>
      <c r="C85" s="16">
        <v>132828000</v>
      </c>
      <c r="D85" s="16">
        <v>115065000</v>
      </c>
      <c r="E85" s="16">
        <v>125155000</v>
      </c>
      <c r="F85" s="16">
        <v>102721000</v>
      </c>
      <c r="G85" s="1"/>
      <c r="H85" s="17">
        <f t="shared" si="5"/>
        <v>0.93446402224492109</v>
      </c>
      <c r="I85" s="17">
        <f t="shared" si="6"/>
        <v>0.96245892756993801</v>
      </c>
    </row>
    <row r="86" spans="1:9" x14ac:dyDescent="0.4">
      <c r="A86" s="1" t="s">
        <v>86</v>
      </c>
      <c r="B86" s="9">
        <v>31544000</v>
      </c>
      <c r="C86" s="9">
        <v>23090000</v>
      </c>
      <c r="D86" s="9">
        <v>19511000</v>
      </c>
      <c r="E86" s="9">
        <v>24164000</v>
      </c>
      <c r="F86" s="9">
        <v>17200000</v>
      </c>
      <c r="H86" s="4">
        <f t="shared" si="5"/>
        <v>0.22375439791170129</v>
      </c>
      <c r="I86" s="4">
        <f t="shared" si="6"/>
        <v>0.18299846958659827</v>
      </c>
    </row>
    <row r="87" spans="1:9" hidden="1" outlineLevel="1" x14ac:dyDescent="0.4">
      <c r="A87" s="1" t="s">
        <v>87</v>
      </c>
      <c r="B87" s="9">
        <v>2357000</v>
      </c>
      <c r="C87" s="9">
        <v>1204000</v>
      </c>
      <c r="D87" s="9">
        <v>1317000</v>
      </c>
      <c r="E87" s="9">
        <v>745000</v>
      </c>
      <c r="F87" s="9">
        <v>637000</v>
      </c>
      <c r="H87" s="10">
        <f t="shared" si="5"/>
        <v>1.6719157870843264E-2</v>
      </c>
      <c r="I87" s="10">
        <f t="shared" si="6"/>
        <v>9.9175858124657401E-3</v>
      </c>
    </row>
    <row r="88" spans="1:9" hidden="1" outlineLevel="1" x14ac:dyDescent="0.4">
      <c r="A88" s="1" t="s">
        <v>88</v>
      </c>
      <c r="B88" s="9">
        <v>2357000</v>
      </c>
      <c r="C88" s="9">
        <v>1204000</v>
      </c>
      <c r="D88" s="9">
        <v>1317000</v>
      </c>
      <c r="E88" s="9">
        <v>745000</v>
      </c>
      <c r="F88" s="9">
        <v>637000</v>
      </c>
      <c r="H88" s="4">
        <f t="shared" si="5"/>
        <v>1.6719157870843264E-2</v>
      </c>
      <c r="I88" s="4">
        <f t="shared" si="6"/>
        <v>9.9175858124657401E-3</v>
      </c>
    </row>
    <row r="89" spans="1:9" hidden="1" outlineLevel="1" x14ac:dyDescent="0.4">
      <c r="A89" s="1" t="s">
        <v>89</v>
      </c>
      <c r="B89" s="9">
        <v>2357000</v>
      </c>
      <c r="C89" s="9">
        <v>1204000</v>
      </c>
      <c r="D89" s="9">
        <v>1317000</v>
      </c>
      <c r="E89" s="9">
        <v>745000</v>
      </c>
      <c r="F89" s="9">
        <v>637000</v>
      </c>
      <c r="H89" s="4">
        <f t="shared" si="5"/>
        <v>1.6719157870843264E-2</v>
      </c>
      <c r="I89" s="4">
        <f t="shared" si="6"/>
        <v>9.9175858124657401E-3</v>
      </c>
    </row>
    <row r="90" spans="1:9" hidden="1" outlineLevel="1" x14ac:dyDescent="0.4">
      <c r="A90" s="1" t="s">
        <v>90</v>
      </c>
      <c r="B90" s="9">
        <v>1916000</v>
      </c>
      <c r="C90" s="9">
        <v>2053000</v>
      </c>
      <c r="D90" s="9">
        <v>1944000</v>
      </c>
      <c r="E90" s="9">
        <v>2017000</v>
      </c>
      <c r="F90" s="9">
        <v>1453000</v>
      </c>
      <c r="H90" s="4">
        <f t="shared" si="5"/>
        <v>1.3590965838156849E-2</v>
      </c>
      <c r="I90" s="4">
        <f t="shared" si="6"/>
        <v>1.4865288766512146E-2</v>
      </c>
    </row>
    <row r="91" spans="1:9" hidden="1" outlineLevel="1" x14ac:dyDescent="0.4">
      <c r="A91" s="1" t="s">
        <v>91</v>
      </c>
      <c r="B91" s="9">
        <v>10605000</v>
      </c>
      <c r="C91" s="9">
        <v>4061000</v>
      </c>
      <c r="D91" s="9">
        <v>3749000</v>
      </c>
      <c r="E91" s="9">
        <v>8250000</v>
      </c>
      <c r="F91" s="9">
        <v>2371000</v>
      </c>
      <c r="H91" s="4">
        <f t="shared" ref="H91:H122" si="7">B91/$B$59</f>
        <v>7.5225570309839979E-2</v>
      </c>
      <c r="I91" s="4">
        <f t="shared" ref="I91:I122" si="8">AVERAGE(B91:F91)/AVERAGE($B$59:$F$59)</f>
        <v>4.6001121669449717E-2</v>
      </c>
    </row>
    <row r="92" spans="1:9" hidden="1" outlineLevel="1" x14ac:dyDescent="0.4">
      <c r="A92" s="1" t="s">
        <v>92</v>
      </c>
      <c r="B92" s="9">
        <v>10605000</v>
      </c>
      <c r="C92" s="9">
        <v>4061000</v>
      </c>
      <c r="D92" s="9">
        <v>3749000</v>
      </c>
      <c r="E92" s="9">
        <v>8250000</v>
      </c>
      <c r="F92" s="9">
        <v>2371000</v>
      </c>
      <c r="H92" s="4">
        <f t="shared" si="7"/>
        <v>7.5225570309839979E-2</v>
      </c>
      <c r="I92" s="4">
        <f t="shared" si="8"/>
        <v>4.6001121669449717E-2</v>
      </c>
    </row>
    <row r="93" spans="1:9" hidden="1" outlineLevel="1" x14ac:dyDescent="0.4">
      <c r="A93" s="1" t="s">
        <v>93</v>
      </c>
      <c r="B93" s="9">
        <v>0</v>
      </c>
      <c r="C93" s="9">
        <v>4061000</v>
      </c>
      <c r="D93" s="9">
        <v>3749000</v>
      </c>
      <c r="E93" s="9">
        <v>8250000</v>
      </c>
      <c r="F93" s="9">
        <v>2371000</v>
      </c>
      <c r="H93" s="4">
        <f t="shared" si="7"/>
        <v>0</v>
      </c>
      <c r="I93" s="4">
        <f t="shared" si="8"/>
        <v>2.9199844106957838E-2</v>
      </c>
    </row>
    <row r="94" spans="1:9" hidden="1" outlineLevel="1" x14ac:dyDescent="0.4">
      <c r="A94" s="1" t="s">
        <v>94</v>
      </c>
      <c r="B94" s="9">
        <v>9313999</v>
      </c>
      <c r="C94" s="9">
        <v>8970000</v>
      </c>
      <c r="D94" s="9">
        <v>8357000</v>
      </c>
      <c r="E94" s="9">
        <v>8775000</v>
      </c>
      <c r="F94" s="9">
        <v>8002000</v>
      </c>
      <c r="H94" s="4">
        <f t="shared" si="7"/>
        <v>6.6067976109408691E-2</v>
      </c>
      <c r="I94" s="4">
        <f t="shared" si="8"/>
        <v>6.878621899170155E-2</v>
      </c>
    </row>
    <row r="95" spans="1:9" hidden="1" outlineLevel="1" x14ac:dyDescent="0.4">
      <c r="A95" s="1" t="s">
        <v>95</v>
      </c>
      <c r="B95" s="9">
        <v>9313999</v>
      </c>
      <c r="C95" s="9">
        <v>8970000</v>
      </c>
      <c r="D95" s="9">
        <v>8357000</v>
      </c>
      <c r="E95" s="9">
        <v>8775000</v>
      </c>
      <c r="F95" s="9">
        <v>8002000</v>
      </c>
      <c r="H95" s="4">
        <f t="shared" si="7"/>
        <v>6.6067976109408691E-2</v>
      </c>
      <c r="I95" s="4">
        <f t="shared" si="8"/>
        <v>6.878621899170155E-2</v>
      </c>
    </row>
    <row r="96" spans="1:9" hidden="1" outlineLevel="1" x14ac:dyDescent="0.4">
      <c r="A96" s="1" t="s">
        <v>96</v>
      </c>
      <c r="B96" s="9">
        <v>7353000</v>
      </c>
      <c r="C96" s="9">
        <v>6802000</v>
      </c>
      <c r="D96" s="9">
        <v>4144000</v>
      </c>
      <c r="E96" s="9">
        <v>4377000</v>
      </c>
      <c r="F96" s="9">
        <v>4737000</v>
      </c>
      <c r="H96" s="4">
        <f t="shared" si="7"/>
        <v>5.2157814096016344E-2</v>
      </c>
      <c r="I96" s="4">
        <f t="shared" si="8"/>
        <v>4.3429837041074011E-2</v>
      </c>
    </row>
    <row r="97" spans="1:9" collapsed="1" x14ac:dyDescent="0.4">
      <c r="A97" s="1" t="s">
        <v>97</v>
      </c>
      <c r="B97" s="9">
        <v>100193000</v>
      </c>
      <c r="C97" s="9">
        <v>109738000</v>
      </c>
      <c r="D97" s="9">
        <v>95554000</v>
      </c>
      <c r="E97" s="9">
        <v>100991000</v>
      </c>
      <c r="F97" s="9">
        <v>85521000</v>
      </c>
      <c r="H97" s="4">
        <f t="shared" si="7"/>
        <v>0.71070962433321982</v>
      </c>
      <c r="I97" s="4">
        <f t="shared" si="8"/>
        <v>0.77946045798333974</v>
      </c>
    </row>
    <row r="98" spans="1:9" hidden="1" outlineLevel="1" x14ac:dyDescent="0.4">
      <c r="A98" s="1" t="s">
        <v>98</v>
      </c>
      <c r="B98" s="9">
        <v>76264000</v>
      </c>
      <c r="C98" s="9">
        <v>86420000</v>
      </c>
      <c r="D98" s="9">
        <v>72110000</v>
      </c>
      <c r="E98" s="9">
        <v>75995000</v>
      </c>
      <c r="F98" s="9">
        <v>69226000</v>
      </c>
      <c r="H98" s="4">
        <f t="shared" si="7"/>
        <v>0.54097151288162526</v>
      </c>
      <c r="I98" s="4">
        <f t="shared" si="8"/>
        <v>0.60204974001983513</v>
      </c>
    </row>
    <row r="99" spans="1:9" hidden="1" outlineLevel="1" x14ac:dyDescent="0.4">
      <c r="A99" s="1" t="s">
        <v>99</v>
      </c>
      <c r="B99" s="9">
        <v>76264000</v>
      </c>
      <c r="C99" s="9">
        <v>86420000</v>
      </c>
      <c r="D99" s="9">
        <v>72110000</v>
      </c>
      <c r="E99" s="9">
        <v>75995000</v>
      </c>
      <c r="F99" s="9">
        <v>69226000</v>
      </c>
      <c r="H99" s="4">
        <f t="shared" si="7"/>
        <v>0.54097151288162526</v>
      </c>
      <c r="I99" s="4">
        <f t="shared" si="8"/>
        <v>0.60204974001983513</v>
      </c>
    </row>
    <row r="100" spans="1:9" hidden="1" outlineLevel="1" x14ac:dyDescent="0.4">
      <c r="A100" s="1" t="s">
        <v>100</v>
      </c>
      <c r="B100" s="9">
        <v>3692000</v>
      </c>
      <c r="C100" s="9">
        <v>5772000</v>
      </c>
      <c r="D100" s="9">
        <v>6031000</v>
      </c>
      <c r="E100" s="9">
        <v>7864000</v>
      </c>
      <c r="F100" s="9" t="s">
        <v>37</v>
      </c>
      <c r="H100" s="4">
        <f t="shared" si="7"/>
        <v>2.6188854840540232E-2</v>
      </c>
      <c r="I100" s="4">
        <f t="shared" si="8"/>
        <v>4.6258963057784985E-2</v>
      </c>
    </row>
    <row r="101" spans="1:9" hidden="1" outlineLevel="1" x14ac:dyDescent="0.4">
      <c r="A101" s="1" t="s">
        <v>101</v>
      </c>
      <c r="B101" s="9">
        <v>3692000</v>
      </c>
      <c r="C101" s="9">
        <v>5772000</v>
      </c>
      <c r="D101" s="9">
        <v>6031000</v>
      </c>
      <c r="E101" s="9">
        <v>7864000</v>
      </c>
      <c r="F101" s="9" t="s">
        <v>37</v>
      </c>
      <c r="H101" s="4">
        <f t="shared" si="7"/>
        <v>2.6188854840540232E-2</v>
      </c>
      <c r="I101" s="4">
        <f t="shared" si="8"/>
        <v>4.6258963057784985E-2</v>
      </c>
    </row>
    <row r="102" spans="1:9" hidden="1" outlineLevel="1" x14ac:dyDescent="0.4">
      <c r="A102" s="1" t="s">
        <v>102</v>
      </c>
      <c r="B102" s="9">
        <v>10817000</v>
      </c>
      <c r="C102" s="9">
        <v>11077000</v>
      </c>
      <c r="D102" s="9">
        <v>12210000</v>
      </c>
      <c r="E102" s="9">
        <v>12345000</v>
      </c>
      <c r="F102" s="9">
        <v>12463000</v>
      </c>
      <c r="H102" s="4">
        <f t="shared" si="7"/>
        <v>7.6729372375439794E-2</v>
      </c>
      <c r="I102" s="4">
        <f t="shared" si="8"/>
        <v>9.3333037601275023E-2</v>
      </c>
    </row>
    <row r="103" spans="1:9" hidden="1" outlineLevel="1" x14ac:dyDescent="0.4">
      <c r="A103" s="1" t="s">
        <v>103</v>
      </c>
      <c r="B103" s="9">
        <v>9420000</v>
      </c>
      <c r="C103" s="9">
        <v>6469000</v>
      </c>
      <c r="D103" s="9">
        <v>5203000</v>
      </c>
      <c r="E103" s="9">
        <v>4787000</v>
      </c>
      <c r="F103" s="9">
        <v>3832000</v>
      </c>
      <c r="H103" s="4">
        <f t="shared" si="7"/>
        <v>6.6819884235614579E-2</v>
      </c>
      <c r="I103" s="4">
        <f t="shared" si="8"/>
        <v>4.7070509916001535E-2</v>
      </c>
    </row>
    <row r="104" spans="1:9" s="2" customFormat="1" collapsed="1" x14ac:dyDescent="0.4">
      <c r="A104" s="14" t="s">
        <v>104</v>
      </c>
      <c r="B104" s="16">
        <v>9239000</v>
      </c>
      <c r="C104" s="16">
        <v>1556000</v>
      </c>
      <c r="D104" s="16">
        <v>-5768000</v>
      </c>
      <c r="E104" s="16">
        <v>5952000</v>
      </c>
      <c r="F104" s="16">
        <v>12717000</v>
      </c>
      <c r="G104" s="1"/>
      <c r="H104" s="17">
        <f t="shared" si="7"/>
        <v>6.5535977755078884E-2</v>
      </c>
      <c r="I104" s="17">
        <f t="shared" si="8"/>
        <v>3.7541072430062009E-2</v>
      </c>
    </row>
    <row r="105" spans="1:9" hidden="1" outlineLevel="1" x14ac:dyDescent="0.4">
      <c r="A105" s="1" t="s">
        <v>105</v>
      </c>
      <c r="B105" s="9">
        <v>8704000</v>
      </c>
      <c r="C105" s="9">
        <v>1556000</v>
      </c>
      <c r="D105" s="9">
        <v>-5768000</v>
      </c>
      <c r="E105" s="9">
        <v>5952000</v>
      </c>
      <c r="F105" s="9">
        <v>12717000</v>
      </c>
      <c r="H105" s="4">
        <f t="shared" si="7"/>
        <v>6.1741005561230279E-2</v>
      </c>
      <c r="I105" s="4">
        <f t="shared" si="8"/>
        <v>3.6693483227239455E-2</v>
      </c>
    </row>
    <row r="106" spans="1:9" hidden="1" outlineLevel="1" x14ac:dyDescent="0.4">
      <c r="A106" s="1" t="s">
        <v>106</v>
      </c>
      <c r="B106" s="9">
        <v>32764000</v>
      </c>
      <c r="C106" s="9">
        <v>30215000</v>
      </c>
      <c r="D106" s="9">
        <v>26808000</v>
      </c>
      <c r="E106" s="9">
        <v>26533000</v>
      </c>
      <c r="F106" s="9">
        <v>26486000</v>
      </c>
      <c r="H106" s="4">
        <f t="shared" si="7"/>
        <v>0.23240835319487005</v>
      </c>
      <c r="I106" s="4">
        <f t="shared" si="8"/>
        <v>0.22624453027715374</v>
      </c>
    </row>
    <row r="107" spans="1:9" hidden="1" outlineLevel="1" x14ac:dyDescent="0.4">
      <c r="A107" s="1" t="s">
        <v>107</v>
      </c>
      <c r="B107" s="9">
        <v>0</v>
      </c>
      <c r="C107" s="9">
        <v>0</v>
      </c>
      <c r="D107" s="9">
        <v>0</v>
      </c>
      <c r="E107" s="9">
        <v>0</v>
      </c>
      <c r="F107" s="9">
        <v>0</v>
      </c>
      <c r="H107" s="4">
        <f t="shared" si="7"/>
        <v>0</v>
      </c>
      <c r="I107" s="4">
        <f t="shared" si="8"/>
        <v>0</v>
      </c>
    </row>
    <row r="108" spans="1:9" hidden="1" outlineLevel="1" x14ac:dyDescent="0.4">
      <c r="A108" s="1" t="s">
        <v>108</v>
      </c>
      <c r="B108" s="9">
        <v>32764000</v>
      </c>
      <c r="C108" s="9">
        <v>30215000</v>
      </c>
      <c r="D108" s="9">
        <v>26808000</v>
      </c>
      <c r="E108" s="9">
        <v>26533000</v>
      </c>
      <c r="F108" s="9">
        <v>26486000</v>
      </c>
      <c r="H108" s="4">
        <f t="shared" si="7"/>
        <v>0.23240835319487005</v>
      </c>
      <c r="I108" s="4">
        <f t="shared" si="8"/>
        <v>0.22624453027715374</v>
      </c>
    </row>
    <row r="109" spans="1:9" hidden="1" outlineLevel="1" x14ac:dyDescent="0.4">
      <c r="A109" s="1" t="s">
        <v>109</v>
      </c>
      <c r="B109" s="9">
        <v>-22628000</v>
      </c>
      <c r="C109" s="9">
        <v>-27620000</v>
      </c>
      <c r="D109" s="9">
        <v>-31336000</v>
      </c>
      <c r="E109" s="9">
        <v>-20120000</v>
      </c>
      <c r="F109" s="9">
        <v>-12696000</v>
      </c>
      <c r="H109" s="4">
        <f t="shared" si="7"/>
        <v>-0.16050959028487119</v>
      </c>
      <c r="I109" s="4">
        <f t="shared" si="8"/>
        <v>-0.18124150430448574</v>
      </c>
    </row>
    <row r="110" spans="1:9" hidden="1" outlineLevel="1" x14ac:dyDescent="0.4">
      <c r="A110" s="1" t="s">
        <v>110</v>
      </c>
      <c r="B110" s="9">
        <v>-1432000</v>
      </c>
      <c r="C110" s="9">
        <v>-1522000</v>
      </c>
      <c r="D110" s="9">
        <v>-1692000</v>
      </c>
      <c r="E110" s="9">
        <v>-1175000</v>
      </c>
      <c r="F110" s="9">
        <v>-1716000</v>
      </c>
      <c r="H110" s="4">
        <f t="shared" si="7"/>
        <v>-1.0157757348768585E-2</v>
      </c>
      <c r="I110" s="4">
        <f t="shared" si="8"/>
        <v>-1.19407099470534E-2</v>
      </c>
    </row>
    <row r="111" spans="1:9" hidden="1" outlineLevel="1" x14ac:dyDescent="0.4">
      <c r="A111" s="1" t="s">
        <v>111</v>
      </c>
      <c r="B111" s="9">
        <v>-1432000</v>
      </c>
      <c r="C111" s="9">
        <v>-1522000</v>
      </c>
      <c r="D111" s="9">
        <v>-1692000</v>
      </c>
      <c r="E111" s="9">
        <v>-1175000</v>
      </c>
      <c r="F111" s="9">
        <v>-1716000</v>
      </c>
      <c r="H111" s="4">
        <f t="shared" si="7"/>
        <v>-1.0157757348768585E-2</v>
      </c>
      <c r="I111" s="4">
        <f t="shared" si="8"/>
        <v>-1.19407099470534E-2</v>
      </c>
    </row>
    <row r="112" spans="1:9" hidden="1" outlineLevel="1" x14ac:dyDescent="0.4">
      <c r="A112" s="1" t="s">
        <v>112</v>
      </c>
      <c r="B112" s="9">
        <v>535000</v>
      </c>
      <c r="C112" s="9">
        <v>483000</v>
      </c>
      <c r="D112" s="9">
        <v>452000</v>
      </c>
      <c r="E112" s="9">
        <v>714000</v>
      </c>
      <c r="F112" s="9">
        <v>643000</v>
      </c>
      <c r="H112" s="4">
        <f t="shared" si="7"/>
        <v>3.7949721938485984E-3</v>
      </c>
      <c r="I112" s="4">
        <f t="shared" si="8"/>
        <v>4.4787564044473874E-3</v>
      </c>
    </row>
    <row r="113" spans="1:9" hidden="1" outlineLevel="1" x14ac:dyDescent="0.4">
      <c r="A113" s="1" t="s">
        <v>113</v>
      </c>
      <c r="B113" s="9">
        <v>84968000</v>
      </c>
      <c r="C113" s="9">
        <v>87976000</v>
      </c>
      <c r="D113" s="9">
        <v>66342000</v>
      </c>
      <c r="E113" s="9">
        <v>81947000</v>
      </c>
      <c r="F113" s="9">
        <v>81943000</v>
      </c>
      <c r="H113" s="4">
        <f t="shared" si="7"/>
        <v>0.60271251844285556</v>
      </c>
      <c r="I113" s="4">
        <f t="shared" si="8"/>
        <v>0.63874322324707467</v>
      </c>
    </row>
    <row r="114" spans="1:9" hidden="1" outlineLevel="1" x14ac:dyDescent="0.4">
      <c r="A114" s="1" t="s">
        <v>114</v>
      </c>
      <c r="B114" s="9">
        <v>8704000</v>
      </c>
      <c r="C114" s="9">
        <v>1556000</v>
      </c>
      <c r="D114" s="9">
        <v>-5768000</v>
      </c>
      <c r="E114" s="9">
        <v>5952000</v>
      </c>
      <c r="F114" s="9">
        <v>12717000</v>
      </c>
      <c r="H114" s="4">
        <f t="shared" si="7"/>
        <v>6.1741005561230279E-2</v>
      </c>
      <c r="I114" s="4">
        <f t="shared" si="8"/>
        <v>3.6693483227239455E-2</v>
      </c>
    </row>
    <row r="115" spans="1:9" hidden="1" outlineLevel="1" x14ac:dyDescent="0.4">
      <c r="A115" s="1" t="s">
        <v>115</v>
      </c>
      <c r="B115" s="9">
        <v>-60416000</v>
      </c>
      <c r="C115" s="9">
        <v>-70542000</v>
      </c>
      <c r="D115" s="9">
        <v>-51019000</v>
      </c>
      <c r="E115" s="9">
        <v>-40413000</v>
      </c>
      <c r="F115" s="9">
        <v>-34790000</v>
      </c>
      <c r="H115" s="4">
        <f t="shared" si="7"/>
        <v>-0.42855521507206901</v>
      </c>
      <c r="I115" s="4">
        <f t="shared" si="8"/>
        <v>-0.40744484333066117</v>
      </c>
    </row>
    <row r="116" spans="1:9" collapsed="1" x14ac:dyDescent="0.4">
      <c r="A116" s="1" t="s">
        <v>116</v>
      </c>
      <c r="B116" s="9">
        <v>-8990000</v>
      </c>
      <c r="C116" s="9">
        <v>-2086000</v>
      </c>
      <c r="D116" s="9">
        <v>12122000</v>
      </c>
      <c r="E116" s="9">
        <v>31403000</v>
      </c>
      <c r="F116" s="9">
        <v>34940000</v>
      </c>
      <c r="H116" s="4">
        <f t="shared" si="7"/>
        <v>-6.376971966859607E-2</v>
      </c>
      <c r="I116" s="4">
        <f t="shared" si="8"/>
        <v>0.10676296969908207</v>
      </c>
    </row>
    <row r="117" spans="1:9" hidden="1" outlineLevel="1" x14ac:dyDescent="0.4">
      <c r="A117" s="1" t="s">
        <v>117</v>
      </c>
      <c r="B117" s="9">
        <v>95573000</v>
      </c>
      <c r="C117" s="9">
        <v>90481000</v>
      </c>
      <c r="D117" s="9">
        <v>75859000</v>
      </c>
      <c r="E117" s="9">
        <v>84245000</v>
      </c>
      <c r="F117" s="9">
        <v>71597000</v>
      </c>
      <c r="H117" s="4">
        <f t="shared" si="7"/>
        <v>0.67793808875269546</v>
      </c>
      <c r="I117" s="4">
        <f t="shared" si="8"/>
        <v>0.66184042509371011</v>
      </c>
    </row>
    <row r="118" spans="1:9" hidden="1" outlineLevel="1" x14ac:dyDescent="0.4">
      <c r="A118" s="1" t="s">
        <v>118</v>
      </c>
      <c r="B118" s="9">
        <v>-60416000</v>
      </c>
      <c r="C118" s="9">
        <v>-70542000</v>
      </c>
      <c r="D118" s="9">
        <v>-51019000</v>
      </c>
      <c r="E118" s="9">
        <v>-40413000</v>
      </c>
      <c r="F118" s="9">
        <v>-34790000</v>
      </c>
      <c r="H118" s="4">
        <f t="shared" si="7"/>
        <v>-0.42855521507206901</v>
      </c>
      <c r="I118" s="4">
        <f t="shared" si="8"/>
        <v>-0.40744484333066117</v>
      </c>
    </row>
    <row r="119" spans="1:9" hidden="1" outlineLevel="1" x14ac:dyDescent="0.4">
      <c r="A119" s="1" t="s">
        <v>119</v>
      </c>
      <c r="B119" s="9">
        <v>86869000</v>
      </c>
      <c r="C119" s="9">
        <v>90481000</v>
      </c>
      <c r="D119" s="9">
        <v>75859000</v>
      </c>
      <c r="E119" s="9">
        <v>84245000</v>
      </c>
      <c r="F119" s="9">
        <v>71597000</v>
      </c>
      <c r="H119" s="4">
        <f t="shared" si="7"/>
        <v>0.61619708319146527</v>
      </c>
      <c r="I119" s="4">
        <f t="shared" si="8"/>
        <v>0.64805086168928494</v>
      </c>
    </row>
    <row r="120" spans="1:9" hidden="1" outlineLevel="1" x14ac:dyDescent="0.4">
      <c r="A120" s="1" t="s">
        <v>120</v>
      </c>
      <c r="B120" s="9">
        <v>76415000</v>
      </c>
      <c r="C120" s="9">
        <v>80716000</v>
      </c>
      <c r="D120" s="9">
        <v>54476000</v>
      </c>
      <c r="E120" s="9">
        <v>54147000</v>
      </c>
      <c r="F120" s="9">
        <v>34358000</v>
      </c>
      <c r="H120" s="4">
        <f t="shared" si="7"/>
        <v>0.54204261718306657</v>
      </c>
      <c r="I120" s="4">
        <f t="shared" si="8"/>
        <v>0.47546110436912431</v>
      </c>
    </row>
    <row r="121" spans="1:9" hidden="1" outlineLevel="1" x14ac:dyDescent="0.4">
      <c r="A121" s="1" t="s">
        <v>121</v>
      </c>
      <c r="B121" s="9">
        <v>2755000</v>
      </c>
      <c r="C121" s="9">
        <v>2713000</v>
      </c>
      <c r="D121" s="9">
        <v>2665000</v>
      </c>
      <c r="E121" s="9">
        <v>2814000</v>
      </c>
      <c r="F121" s="9">
        <v>3067000</v>
      </c>
      <c r="H121" s="4">
        <f t="shared" si="7"/>
        <v>1.954233344682783E-2</v>
      </c>
      <c r="I121" s="4">
        <f t="shared" si="8"/>
        <v>2.2202084277299503E-2</v>
      </c>
    </row>
    <row r="122" spans="1:9" hidden="1" outlineLevel="1" x14ac:dyDescent="0.4">
      <c r="A122" s="1" t="s">
        <v>122</v>
      </c>
      <c r="B122" s="9">
        <v>2755000</v>
      </c>
      <c r="C122" s="9">
        <v>2713000</v>
      </c>
      <c r="D122" s="9">
        <v>2665000</v>
      </c>
      <c r="E122" s="9">
        <v>2814000</v>
      </c>
      <c r="F122" s="9">
        <v>3067000</v>
      </c>
      <c r="H122" s="4">
        <f t="shared" si="7"/>
        <v>1.954233344682783E-2</v>
      </c>
      <c r="I122" s="4">
        <f t="shared" si="8"/>
        <v>2.2202084277299503E-2</v>
      </c>
    </row>
    <row r="123" spans="1:9" collapsed="1" x14ac:dyDescent="0.4"/>
    <row r="124" spans="1:9" x14ac:dyDescent="0.4">
      <c r="A124" s="14" t="s">
        <v>123</v>
      </c>
      <c r="B124" s="15">
        <v>45443</v>
      </c>
      <c r="C124" s="15">
        <v>45077</v>
      </c>
      <c r="D124" s="15">
        <v>44712</v>
      </c>
      <c r="E124" s="15">
        <v>44347</v>
      </c>
      <c r="F124" s="15">
        <v>43982</v>
      </c>
      <c r="H124" s="14"/>
      <c r="I124" s="14"/>
    </row>
    <row r="125" spans="1:9" x14ac:dyDescent="0.4">
      <c r="A125" s="2" t="s">
        <v>134</v>
      </c>
      <c r="B125" s="3"/>
      <c r="C125" s="3"/>
      <c r="D125" s="3"/>
      <c r="E125" s="3"/>
      <c r="F125" s="3"/>
    </row>
    <row r="126" spans="1:9" x14ac:dyDescent="0.4">
      <c r="A126" s="18" t="s">
        <v>124</v>
      </c>
      <c r="B126" s="19">
        <f>IFERROR(B127/B128,0)</f>
        <v>1.1329148176209547</v>
      </c>
      <c r="C126" s="19">
        <f>IFERROR(C127/C128,0)</f>
        <v>5.4646529562982007</v>
      </c>
      <c r="D126" s="19">
        <f t="shared" ref="D126:F126" si="9">IFERROR(D127/D128,0)</f>
        <v>-1.1645284327323162</v>
      </c>
      <c r="E126" s="19">
        <f t="shared" si="9"/>
        <v>2.309475806451613</v>
      </c>
      <c r="F126" s="19">
        <f t="shared" si="9"/>
        <v>0.7969646929307227</v>
      </c>
      <c r="H126" s="19">
        <f t="shared" ref="H126:H131" si="10">B126</f>
        <v>1.1329148176209547</v>
      </c>
      <c r="I126" s="19">
        <f t="shared" ref="I126" si="11">I127/I128</f>
        <v>2.0918298446995274</v>
      </c>
    </row>
    <row r="127" spans="1:9" x14ac:dyDescent="0.4">
      <c r="A127" s="12" t="s">
        <v>32</v>
      </c>
      <c r="B127" s="9">
        <f>SUMIF($A$2:$A$122,$A127,B$2:B$122)</f>
        <v>10467000</v>
      </c>
      <c r="C127" s="9">
        <f>SUMIF($A$2:$A$122,$A127,C$2:C$122)</f>
        <v>8503000</v>
      </c>
      <c r="D127" s="9">
        <f t="shared" ref="D127:F128" si="12">SUMIF($A$2:$A$122,$A127,D$2:D$122)</f>
        <v>6717000</v>
      </c>
      <c r="E127" s="9">
        <f t="shared" si="12"/>
        <v>13746000</v>
      </c>
      <c r="F127" s="9">
        <f t="shared" si="12"/>
        <v>10135000</v>
      </c>
      <c r="H127" s="9">
        <f t="shared" si="10"/>
        <v>10467000</v>
      </c>
      <c r="I127" s="9">
        <f>AVERAGE(B127:F127)</f>
        <v>9913600</v>
      </c>
    </row>
    <row r="128" spans="1:9" x14ac:dyDescent="0.4">
      <c r="A128" s="12" t="s">
        <v>104</v>
      </c>
      <c r="B128" s="9">
        <f t="shared" ref="B128:C128" si="13">SUMIF($A$2:$A$122,$A128,B$2:B$122)</f>
        <v>9239000</v>
      </c>
      <c r="C128" s="9">
        <f t="shared" si="13"/>
        <v>1556000</v>
      </c>
      <c r="D128" s="9">
        <f t="shared" si="12"/>
        <v>-5768000</v>
      </c>
      <c r="E128" s="9">
        <f t="shared" si="12"/>
        <v>5952000</v>
      </c>
      <c r="F128" s="9">
        <f t="shared" si="12"/>
        <v>12717000</v>
      </c>
      <c r="H128" s="9">
        <f t="shared" si="10"/>
        <v>9239000</v>
      </c>
      <c r="I128" s="9">
        <f>AVERAGE(B128:F128)</f>
        <v>4739200</v>
      </c>
    </row>
    <row r="129" spans="1:11" x14ac:dyDescent="0.4">
      <c r="A129" s="18" t="s">
        <v>125</v>
      </c>
      <c r="B129" s="19">
        <f>IFERROR(B131/B130,0)</f>
        <v>0.40395762919884443</v>
      </c>
      <c r="C129" s="19">
        <f>IFERROR(C131/C130,0)</f>
        <v>0.37512511510589741</v>
      </c>
      <c r="D129" s="19">
        <f t="shared" ref="D129:F129" si="14">IFERROR(D131/D130,0)</f>
        <v>0.31870876531573988</v>
      </c>
      <c r="E129" s="19">
        <f t="shared" si="14"/>
        <v>0.45482842955606612</v>
      </c>
      <c r="F129" s="19">
        <f t="shared" si="14"/>
        <v>0.43580423876318214</v>
      </c>
      <c r="H129" s="19">
        <f t="shared" si="10"/>
        <v>0.40395762919884443</v>
      </c>
      <c r="I129" s="19">
        <f t="shared" ref="I129" si="15">I131/I130</f>
        <v>0.39615476963299573</v>
      </c>
    </row>
    <row r="130" spans="1:11" x14ac:dyDescent="0.4">
      <c r="A130" s="12" t="s">
        <v>3</v>
      </c>
      <c r="B130" s="9">
        <f t="shared" ref="B130:F131" si="16">SUMIF($A$2:$A$122,$A130,B$2:B$122)</f>
        <v>52961000</v>
      </c>
      <c r="C130" s="9">
        <f t="shared" si="16"/>
        <v>49954000</v>
      </c>
      <c r="D130" s="9">
        <f t="shared" si="16"/>
        <v>42440000</v>
      </c>
      <c r="E130" s="9">
        <f t="shared" si="16"/>
        <v>40479000</v>
      </c>
      <c r="F130" s="9">
        <f t="shared" si="16"/>
        <v>39068000</v>
      </c>
      <c r="H130" s="9">
        <f t="shared" si="10"/>
        <v>52961000</v>
      </c>
      <c r="I130" s="9">
        <f>AVERAGE(B130:F130)</f>
        <v>44980400</v>
      </c>
    </row>
    <row r="131" spans="1:11" x14ac:dyDescent="0.4">
      <c r="A131" s="12" t="s">
        <v>49</v>
      </c>
      <c r="B131" s="9">
        <f t="shared" si="16"/>
        <v>21394000</v>
      </c>
      <c r="C131" s="9">
        <f t="shared" si="16"/>
        <v>18739000</v>
      </c>
      <c r="D131" s="9">
        <f t="shared" si="16"/>
        <v>13526000</v>
      </c>
      <c r="E131" s="9">
        <f t="shared" si="16"/>
        <v>18411000</v>
      </c>
      <c r="F131" s="9">
        <f t="shared" si="16"/>
        <v>17026000</v>
      </c>
      <c r="H131" s="9">
        <f t="shared" si="10"/>
        <v>21394000</v>
      </c>
      <c r="I131" s="9">
        <f>AVERAGE(B131:F131)</f>
        <v>17819200</v>
      </c>
    </row>
    <row r="132" spans="1:11" x14ac:dyDescent="0.4">
      <c r="A132" s="14" t="s">
        <v>133</v>
      </c>
      <c r="B132" s="15"/>
      <c r="C132" s="15"/>
      <c r="D132" s="15"/>
      <c r="E132" s="15"/>
      <c r="F132" s="15"/>
      <c r="H132" s="14"/>
      <c r="I132" s="14"/>
    </row>
    <row r="133" spans="1:11" x14ac:dyDescent="0.4">
      <c r="A133" s="18" t="s">
        <v>126</v>
      </c>
      <c r="B133" s="20">
        <f>IFERROR(B134/B135,0)</f>
        <v>0.71500126806999742</v>
      </c>
      <c r="C133" s="20">
        <f t="shared" ref="C133:F133" si="17">IFERROR(C134/C135,0)</f>
        <v>0.90965786054569076</v>
      </c>
      <c r="D133" s="20">
        <f t="shared" si="17"/>
        <v>1.6212905540464353</v>
      </c>
      <c r="E133" s="20">
        <f t="shared" si="17"/>
        <v>2.299577884456216</v>
      </c>
      <c r="F133" s="20">
        <f t="shared" si="17"/>
        <v>3.0313953488372092</v>
      </c>
      <c r="H133" s="20">
        <f t="shared" ref="H133:H138" si="18">B133</f>
        <v>0.71500126806999742</v>
      </c>
      <c r="I133" s="20">
        <f t="shared" ref="I133" si="19">IFERROR(I134/I135,0)</f>
        <v>1.5834090850063631</v>
      </c>
      <c r="K133" s="13"/>
    </row>
    <row r="134" spans="1:11" x14ac:dyDescent="0.4">
      <c r="A134" s="12" t="s">
        <v>60</v>
      </c>
      <c r="B134" s="9">
        <f t="shared" ref="B134:F135" si="20">SUMIF($A$2:$A$122,$A134,B$2:B$122)</f>
        <v>22554000</v>
      </c>
      <c r="C134" s="9">
        <f t="shared" si="20"/>
        <v>21004000</v>
      </c>
      <c r="D134" s="9">
        <f t="shared" si="20"/>
        <v>31633000</v>
      </c>
      <c r="E134" s="9">
        <f t="shared" si="20"/>
        <v>55567000</v>
      </c>
      <c r="F134" s="9">
        <f t="shared" si="20"/>
        <v>52140000</v>
      </c>
      <c r="H134" s="9">
        <f t="shared" si="18"/>
        <v>22554000</v>
      </c>
      <c r="I134" s="9">
        <f>AVERAGE(B134:F134)</f>
        <v>36579600</v>
      </c>
    </row>
    <row r="135" spans="1:11" x14ac:dyDescent="0.4">
      <c r="A135" s="12" t="s">
        <v>86</v>
      </c>
      <c r="B135" s="9">
        <f t="shared" si="20"/>
        <v>31544000</v>
      </c>
      <c r="C135" s="9">
        <f t="shared" si="20"/>
        <v>23090000</v>
      </c>
      <c r="D135" s="9">
        <f t="shared" si="20"/>
        <v>19511000</v>
      </c>
      <c r="E135" s="9">
        <f t="shared" si="20"/>
        <v>24164000</v>
      </c>
      <c r="F135" s="9">
        <f t="shared" si="20"/>
        <v>17200000</v>
      </c>
      <c r="H135" s="9">
        <f t="shared" si="18"/>
        <v>31544000</v>
      </c>
      <c r="I135" s="9">
        <f>AVERAGE(B135:F135)</f>
        <v>23101800</v>
      </c>
    </row>
    <row r="136" spans="1:11" x14ac:dyDescent="0.4">
      <c r="A136" s="18" t="s">
        <v>139</v>
      </c>
      <c r="B136" s="21">
        <f>IFERROR(B137-B138,0)</f>
        <v>-8990000</v>
      </c>
      <c r="C136" s="21">
        <f t="shared" ref="C136:F136" si="21">IFERROR(C137-C138,0)</f>
        <v>-2086000</v>
      </c>
      <c r="D136" s="21">
        <f t="shared" si="21"/>
        <v>12122000</v>
      </c>
      <c r="E136" s="21">
        <f t="shared" si="21"/>
        <v>31403000</v>
      </c>
      <c r="F136" s="21">
        <f t="shared" si="21"/>
        <v>34940000</v>
      </c>
      <c r="H136" s="21">
        <f>IFERROR(H137-H138,0)</f>
        <v>-8990000</v>
      </c>
      <c r="I136" s="21">
        <f>IFERROR(I137-I138,0)</f>
        <v>13477800</v>
      </c>
    </row>
    <row r="137" spans="1:11" x14ac:dyDescent="0.4">
      <c r="A137" s="12" t="s">
        <v>60</v>
      </c>
      <c r="B137" s="9">
        <f t="shared" ref="B137:F138" si="22">SUMIF($A$2:$A$122,$A137,B$2:B$122)</f>
        <v>22554000</v>
      </c>
      <c r="C137" s="9">
        <f t="shared" si="22"/>
        <v>21004000</v>
      </c>
      <c r="D137" s="9">
        <f t="shared" si="22"/>
        <v>31633000</v>
      </c>
      <c r="E137" s="9">
        <f t="shared" si="22"/>
        <v>55567000</v>
      </c>
      <c r="F137" s="9">
        <f t="shared" si="22"/>
        <v>52140000</v>
      </c>
      <c r="H137" s="9">
        <f t="shared" si="18"/>
        <v>22554000</v>
      </c>
      <c r="I137" s="9">
        <f>AVERAGE(B137:F137)</f>
        <v>36579600</v>
      </c>
    </row>
    <row r="138" spans="1:11" x14ac:dyDescent="0.4">
      <c r="A138" s="12" t="s">
        <v>86</v>
      </c>
      <c r="B138" s="9">
        <f t="shared" si="22"/>
        <v>31544000</v>
      </c>
      <c r="C138" s="9">
        <f t="shared" si="22"/>
        <v>23090000</v>
      </c>
      <c r="D138" s="9">
        <f t="shared" si="22"/>
        <v>19511000</v>
      </c>
      <c r="E138" s="9">
        <f t="shared" si="22"/>
        <v>24164000</v>
      </c>
      <c r="F138" s="9">
        <f t="shared" si="22"/>
        <v>17200000</v>
      </c>
      <c r="H138" s="9">
        <f t="shared" si="18"/>
        <v>31544000</v>
      </c>
      <c r="I138" s="9">
        <f>AVERAGE(B138:F138)</f>
        <v>23101800</v>
      </c>
    </row>
    <row r="139" spans="1:11" x14ac:dyDescent="0.4">
      <c r="A139" s="14" t="s">
        <v>136</v>
      </c>
      <c r="B139" s="15"/>
      <c r="C139" s="15"/>
      <c r="D139" s="15"/>
      <c r="E139" s="15"/>
      <c r="F139" s="15"/>
      <c r="H139" s="14"/>
      <c r="I139" s="14"/>
    </row>
    <row r="140" spans="1:11" x14ac:dyDescent="0.4">
      <c r="A140" s="18" t="s">
        <v>137</v>
      </c>
      <c r="B140" s="20">
        <f>B142/B141</f>
        <v>0.93446402224492109</v>
      </c>
      <c r="C140" s="20">
        <f t="shared" ref="C140:F140" si="23">C142/C141</f>
        <v>0.98842124062388381</v>
      </c>
      <c r="D140" s="20">
        <f t="shared" si="23"/>
        <v>1.0527736351409462</v>
      </c>
      <c r="E140" s="20">
        <f t="shared" si="23"/>
        <v>0.95460196633284267</v>
      </c>
      <c r="F140" s="20">
        <f t="shared" si="23"/>
        <v>0.88983696876245255</v>
      </c>
      <c r="H140" s="20">
        <f t="shared" ref="H140:H146" si="24">B140</f>
        <v>0.93446402224492109</v>
      </c>
      <c r="I140" s="20">
        <f t="shared" ref="I140" si="25">I142/I141</f>
        <v>0.96245892756993801</v>
      </c>
      <c r="K140" s="13"/>
    </row>
    <row r="141" spans="1:11" x14ac:dyDescent="0.4">
      <c r="A141" s="12" t="s">
        <v>59</v>
      </c>
      <c r="B141" s="9">
        <f t="shared" ref="B141:F142" si="26">SUMIF($A$2:$A$122,$A141,B$2:B$122)</f>
        <v>140976000</v>
      </c>
      <c r="C141" s="9">
        <f t="shared" si="26"/>
        <v>134384000</v>
      </c>
      <c r="D141" s="9">
        <f t="shared" si="26"/>
        <v>109297000</v>
      </c>
      <c r="E141" s="9">
        <f t="shared" si="26"/>
        <v>131107000</v>
      </c>
      <c r="F141" s="9">
        <f t="shared" si="26"/>
        <v>115438000</v>
      </c>
      <c r="H141" s="9">
        <f t="shared" si="24"/>
        <v>140976000</v>
      </c>
      <c r="I141" s="9">
        <f>AVERAGE(B141:F141)</f>
        <v>126240400</v>
      </c>
    </row>
    <row r="142" spans="1:11" x14ac:dyDescent="0.4">
      <c r="A142" s="12" t="s">
        <v>85</v>
      </c>
      <c r="B142" s="9">
        <f t="shared" si="26"/>
        <v>131737000</v>
      </c>
      <c r="C142" s="9">
        <f t="shared" si="26"/>
        <v>132828000</v>
      </c>
      <c r="D142" s="9">
        <f t="shared" si="26"/>
        <v>115065000</v>
      </c>
      <c r="E142" s="9">
        <f t="shared" si="26"/>
        <v>125155000</v>
      </c>
      <c r="F142" s="9">
        <f t="shared" si="26"/>
        <v>102721000</v>
      </c>
      <c r="H142" s="9">
        <f t="shared" si="24"/>
        <v>131737000</v>
      </c>
      <c r="I142" s="9">
        <f>AVERAGE(B142:F142)</f>
        <v>121501200</v>
      </c>
    </row>
    <row r="143" spans="1:11" x14ac:dyDescent="0.4">
      <c r="A143" s="18" t="s">
        <v>138</v>
      </c>
      <c r="B143" s="20">
        <f>IFERROR(B146/SUM(B144:B145),0)</f>
        <v>0.10635554685791249</v>
      </c>
      <c r="C143" s="20">
        <f t="shared" ref="C143:F143" si="27">IFERROR(C146/SUM(C144:C145),0)</f>
        <v>1.7196980581558559E-2</v>
      </c>
      <c r="D143" s="20">
        <f t="shared" si="27"/>
        <v>-7.6035803266586696E-2</v>
      </c>
      <c r="E143" s="20">
        <f t="shared" si="27"/>
        <v>7.0651077215265007E-2</v>
      </c>
      <c r="F143" s="20">
        <f t="shared" si="27"/>
        <v>0.17761917398773691</v>
      </c>
      <c r="H143" s="20">
        <f t="shared" si="24"/>
        <v>0.10635554685791249</v>
      </c>
      <c r="I143" s="20">
        <f t="shared" ref="I143" si="28">IFERROR(I146/SUM(I144:I145),0)</f>
        <v>5.7929206871514802E-2</v>
      </c>
    </row>
    <row r="144" spans="1:11" x14ac:dyDescent="0.4">
      <c r="A144" s="12" t="s">
        <v>92</v>
      </c>
      <c r="B144" s="9">
        <f t="shared" ref="B144:F146" si="29">SUMIF($A$2:$A$122,$A144,B$2:B$122)</f>
        <v>10605000</v>
      </c>
      <c r="C144" s="9">
        <f t="shared" si="29"/>
        <v>4061000</v>
      </c>
      <c r="D144" s="9">
        <f t="shared" si="29"/>
        <v>3749000</v>
      </c>
      <c r="E144" s="9">
        <f t="shared" si="29"/>
        <v>8250000</v>
      </c>
      <c r="F144" s="9">
        <f t="shared" si="29"/>
        <v>2371000</v>
      </c>
      <c r="H144" s="9">
        <f t="shared" si="24"/>
        <v>10605000</v>
      </c>
      <c r="I144" s="9">
        <f>AVERAGE(B144:F144)</f>
        <v>5807200</v>
      </c>
    </row>
    <row r="145" spans="1:9" x14ac:dyDescent="0.4">
      <c r="A145" s="12" t="s">
        <v>99</v>
      </c>
      <c r="B145" s="9">
        <f t="shared" si="29"/>
        <v>76264000</v>
      </c>
      <c r="C145" s="9">
        <f t="shared" si="29"/>
        <v>86420000</v>
      </c>
      <c r="D145" s="9">
        <f t="shared" si="29"/>
        <v>72110000</v>
      </c>
      <c r="E145" s="9">
        <f t="shared" si="29"/>
        <v>75995000</v>
      </c>
      <c r="F145" s="9">
        <f t="shared" si="29"/>
        <v>69226000</v>
      </c>
      <c r="H145" s="9">
        <f t="shared" si="24"/>
        <v>76264000</v>
      </c>
      <c r="I145" s="9">
        <f>AVERAGE(B145:F145)</f>
        <v>76003000</v>
      </c>
    </row>
    <row r="146" spans="1:9" x14ac:dyDescent="0.4">
      <c r="A146" s="12" t="s">
        <v>104</v>
      </c>
      <c r="B146" s="9">
        <f t="shared" si="29"/>
        <v>9239000</v>
      </c>
      <c r="C146" s="9">
        <f t="shared" si="29"/>
        <v>1556000</v>
      </c>
      <c r="D146" s="9">
        <f t="shared" si="29"/>
        <v>-5768000</v>
      </c>
      <c r="E146" s="9">
        <f t="shared" si="29"/>
        <v>5952000</v>
      </c>
      <c r="F146" s="9">
        <f t="shared" si="29"/>
        <v>12717000</v>
      </c>
      <c r="H146" s="9">
        <f t="shared" si="24"/>
        <v>9239000</v>
      </c>
      <c r="I146" s="9">
        <f>AVERAGE(B146:F146)</f>
        <v>4739200</v>
      </c>
    </row>
    <row r="147" spans="1:9" x14ac:dyDescent="0.4">
      <c r="A147" s="14" t="s">
        <v>135</v>
      </c>
      <c r="B147" s="15"/>
      <c r="C147" s="15"/>
      <c r="D147" s="15"/>
      <c r="E147" s="15"/>
      <c r="F147" s="15"/>
      <c r="H147" s="14"/>
      <c r="I147" s="14"/>
    </row>
    <row r="148" spans="1:9" x14ac:dyDescent="0.4">
      <c r="A148" s="18" t="s">
        <v>127</v>
      </c>
      <c r="B148" s="22">
        <f>IFERROR(B150/(B149/365),0)</f>
        <v>54.266535752723705</v>
      </c>
      <c r="C148" s="22">
        <f t="shared" ref="C148:F148" si="30">IFERROR(C150/(C149/365),0)</f>
        <v>50.525983905192781</v>
      </c>
      <c r="D148" s="22">
        <f t="shared" si="30"/>
        <v>51.198044297832233</v>
      </c>
      <c r="E148" s="22">
        <f t="shared" si="30"/>
        <v>48.773067516490038</v>
      </c>
      <c r="F148" s="22">
        <f t="shared" si="30"/>
        <v>51.861241937135247</v>
      </c>
      <c r="H148" s="22">
        <f t="shared" ref="H148:H163" si="31">B148</f>
        <v>54.266535752723705</v>
      </c>
      <c r="I148" s="22">
        <f t="shared" ref="I148" si="32">I149/(I150/365)</f>
        <v>2589.4022459150842</v>
      </c>
    </row>
    <row r="149" spans="1:9" x14ac:dyDescent="0.4">
      <c r="A149" s="12" t="s">
        <v>3</v>
      </c>
      <c r="B149" s="9">
        <f t="shared" ref="B149:F153" si="33">SUMIF($A$2:$A$122,$A149,B$2:B$122)</f>
        <v>52961000</v>
      </c>
      <c r="C149" s="9">
        <f t="shared" si="33"/>
        <v>49954000</v>
      </c>
      <c r="D149" s="9">
        <f t="shared" si="33"/>
        <v>42440000</v>
      </c>
      <c r="E149" s="9">
        <f t="shared" si="33"/>
        <v>40479000</v>
      </c>
      <c r="F149" s="9">
        <f t="shared" si="33"/>
        <v>39068000</v>
      </c>
      <c r="H149" s="9">
        <f t="shared" si="31"/>
        <v>52961000</v>
      </c>
      <c r="I149" s="9">
        <f>AVERAGE(B149:F149)</f>
        <v>44980400</v>
      </c>
    </row>
    <row r="150" spans="1:9" x14ac:dyDescent="0.4">
      <c r="A150" s="12" t="s">
        <v>65</v>
      </c>
      <c r="B150" s="9">
        <f t="shared" si="33"/>
        <v>7874000</v>
      </c>
      <c r="C150" s="9">
        <f t="shared" si="33"/>
        <v>6915000</v>
      </c>
      <c r="D150" s="9">
        <f t="shared" si="33"/>
        <v>5953000</v>
      </c>
      <c r="E150" s="9">
        <f t="shared" si="33"/>
        <v>5409000</v>
      </c>
      <c r="F150" s="9">
        <f t="shared" si="33"/>
        <v>5551000</v>
      </c>
      <c r="H150" s="9">
        <f t="shared" si="31"/>
        <v>7874000</v>
      </c>
      <c r="I150" s="9">
        <f>AVERAGE(B150:F150)</f>
        <v>6340400</v>
      </c>
    </row>
    <row r="151" spans="1:9" x14ac:dyDescent="0.4">
      <c r="A151" s="18" t="s">
        <v>131</v>
      </c>
      <c r="B151" s="22">
        <f>IFERROR(B153/(B152/365),0)</f>
        <v>56.812058376807769</v>
      </c>
      <c r="C151" s="22">
        <f t="shared" ref="C151" si="34">IFERROR(C153/(C152/365),0)</f>
        <v>32.39899734591566</v>
      </c>
      <c r="D151" s="22">
        <f t="shared" ref="D151" si="35">IFERROR(D153/(D152/365),0)</f>
        <v>54.151740452855698</v>
      </c>
      <c r="E151" s="22">
        <f t="shared" ref="E151" si="36">IFERROR(E153/(E152/365),0)</f>
        <v>34.618077657542969</v>
      </c>
      <c r="F151" s="22">
        <f t="shared" ref="F151" si="37">IFERROR(F153/(F152/365),0)</f>
        <v>29.290123456790123</v>
      </c>
      <c r="H151" s="22">
        <f t="shared" si="31"/>
        <v>56.812058376807769</v>
      </c>
      <c r="I151" s="22">
        <f t="shared" ref="I151" si="38">I152/(I153/365)</f>
        <v>3112.2372204472845</v>
      </c>
    </row>
    <row r="152" spans="1:9" x14ac:dyDescent="0.4">
      <c r="A152" s="12" t="s">
        <v>5</v>
      </c>
      <c r="B152" s="9">
        <f t="shared" si="33"/>
        <v>15143000</v>
      </c>
      <c r="C152" s="9">
        <f t="shared" si="33"/>
        <v>13564000</v>
      </c>
      <c r="D152" s="9">
        <f t="shared" si="33"/>
        <v>8877000</v>
      </c>
      <c r="E152" s="9">
        <f t="shared" si="33"/>
        <v>7855000</v>
      </c>
      <c r="F152" s="9">
        <f t="shared" si="33"/>
        <v>7938000</v>
      </c>
      <c r="H152" s="9">
        <f t="shared" si="31"/>
        <v>15143000</v>
      </c>
      <c r="I152" s="9">
        <f>AVERAGE(B152:F152)</f>
        <v>10675400</v>
      </c>
    </row>
    <row r="153" spans="1:9" x14ac:dyDescent="0.4">
      <c r="A153" s="12" t="s">
        <v>89</v>
      </c>
      <c r="B153" s="9">
        <f t="shared" si="33"/>
        <v>2357000</v>
      </c>
      <c r="C153" s="9">
        <f t="shared" si="33"/>
        <v>1204000</v>
      </c>
      <c r="D153" s="9">
        <f t="shared" si="33"/>
        <v>1317000</v>
      </c>
      <c r="E153" s="9">
        <f t="shared" si="33"/>
        <v>745000</v>
      </c>
      <c r="F153" s="9">
        <f t="shared" si="33"/>
        <v>637000</v>
      </c>
      <c r="H153" s="9">
        <f t="shared" si="31"/>
        <v>2357000</v>
      </c>
      <c r="I153" s="9">
        <f>AVERAGE(B153:F153)</f>
        <v>1252000</v>
      </c>
    </row>
    <row r="154" spans="1:9" x14ac:dyDescent="0.4">
      <c r="A154" s="18" t="s">
        <v>132</v>
      </c>
      <c r="B154" s="22">
        <f>+B155-B156</f>
        <v>-2.5455226240840645</v>
      </c>
      <c r="C154" s="22">
        <f t="shared" ref="C154:I154" si="39">+C155-C156</f>
        <v>18.126986559277121</v>
      </c>
      <c r="D154" s="22">
        <f t="shared" si="39"/>
        <v>-2.9536961550234651</v>
      </c>
      <c r="E154" s="22">
        <f t="shared" si="39"/>
        <v>14.154989858947069</v>
      </c>
      <c r="F154" s="22">
        <f t="shared" si="39"/>
        <v>22.571118480345124</v>
      </c>
      <c r="H154" s="22">
        <f t="shared" si="31"/>
        <v>-2.5455226240840645</v>
      </c>
      <c r="I154" s="22">
        <f t="shared" si="39"/>
        <v>9.870775223892359</v>
      </c>
    </row>
    <row r="155" spans="1:9" x14ac:dyDescent="0.4">
      <c r="A155" s="12" t="s">
        <v>127</v>
      </c>
      <c r="B155" s="9">
        <f>+B148</f>
        <v>54.266535752723705</v>
      </c>
      <c r="C155" s="9">
        <f t="shared" ref="C155:F155" si="40">+C148</f>
        <v>50.525983905192781</v>
      </c>
      <c r="D155" s="9">
        <f t="shared" si="40"/>
        <v>51.198044297832233</v>
      </c>
      <c r="E155" s="9">
        <f t="shared" si="40"/>
        <v>48.773067516490038</v>
      </c>
      <c r="F155" s="9">
        <f t="shared" si="40"/>
        <v>51.861241937135247</v>
      </c>
      <c r="H155" s="9">
        <f t="shared" si="31"/>
        <v>54.266535752723705</v>
      </c>
      <c r="I155" s="9">
        <f>AVERAGE(B155:F155)</f>
        <v>51.324974681874799</v>
      </c>
    </row>
    <row r="156" spans="1:9" x14ac:dyDescent="0.4">
      <c r="A156" s="12" t="s">
        <v>131</v>
      </c>
      <c r="B156" s="9">
        <f>+B151</f>
        <v>56.812058376807769</v>
      </c>
      <c r="C156" s="9">
        <f t="shared" ref="C156:F156" si="41">+C151</f>
        <v>32.39899734591566</v>
      </c>
      <c r="D156" s="9">
        <f t="shared" si="41"/>
        <v>54.151740452855698</v>
      </c>
      <c r="E156" s="9">
        <f t="shared" si="41"/>
        <v>34.618077657542969</v>
      </c>
      <c r="F156" s="9">
        <f t="shared" si="41"/>
        <v>29.290123456790123</v>
      </c>
      <c r="H156" s="9">
        <f t="shared" si="31"/>
        <v>56.812058376807769</v>
      </c>
      <c r="I156" s="9">
        <f>AVERAGE(B156:F156)</f>
        <v>41.45419945798244</v>
      </c>
    </row>
    <row r="157" spans="1:9" x14ac:dyDescent="0.4">
      <c r="A157" s="18" t="s">
        <v>128</v>
      </c>
      <c r="B157" s="20">
        <f>IFERROR(B158/B159,0)</f>
        <v>0.375673873567132</v>
      </c>
      <c r="C157" s="20">
        <f>IFERROR(C158/C159,0)</f>
        <v>0.37172580069055838</v>
      </c>
      <c r="D157" s="20">
        <f t="shared" ref="D157:F157" si="42">IFERROR(D158/D159,0)</f>
        <v>0.38829977035051283</v>
      </c>
      <c r="E157" s="20">
        <f t="shared" si="42"/>
        <v>0.30874781666882772</v>
      </c>
      <c r="F157" s="20">
        <f t="shared" si="42"/>
        <v>0.33843275178017634</v>
      </c>
      <c r="H157" s="20">
        <f t="shared" si="31"/>
        <v>0.375673873567132</v>
      </c>
      <c r="I157" s="20">
        <f t="shared" ref="I157" si="43">I158/I159</f>
        <v>0.35630748951999519</v>
      </c>
    </row>
    <row r="158" spans="1:9" x14ac:dyDescent="0.4">
      <c r="A158" s="12" t="s">
        <v>3</v>
      </c>
      <c r="B158" s="9">
        <f t="shared" ref="B158:F159" si="44">SUMIF($A$2:$A$122,$A158,B$2:B$122)</f>
        <v>52961000</v>
      </c>
      <c r="C158" s="9">
        <f t="shared" si="44"/>
        <v>49954000</v>
      </c>
      <c r="D158" s="9">
        <f t="shared" si="44"/>
        <v>42440000</v>
      </c>
      <c r="E158" s="9">
        <f t="shared" si="44"/>
        <v>40479000</v>
      </c>
      <c r="F158" s="9">
        <f t="shared" si="44"/>
        <v>39068000</v>
      </c>
      <c r="H158" s="9">
        <f t="shared" si="31"/>
        <v>52961000</v>
      </c>
      <c r="I158" s="9">
        <f>AVERAGE(B158:F158)</f>
        <v>44980400</v>
      </c>
    </row>
    <row r="159" spans="1:9" x14ac:dyDescent="0.4">
      <c r="A159" s="12" t="s">
        <v>59</v>
      </c>
      <c r="B159" s="9">
        <f t="shared" si="44"/>
        <v>140976000</v>
      </c>
      <c r="C159" s="9">
        <f t="shared" si="44"/>
        <v>134384000</v>
      </c>
      <c r="D159" s="9">
        <f t="shared" si="44"/>
        <v>109297000</v>
      </c>
      <c r="E159" s="9">
        <f t="shared" si="44"/>
        <v>131107000</v>
      </c>
      <c r="F159" s="9">
        <f t="shared" si="44"/>
        <v>115438000</v>
      </c>
      <c r="H159" s="9">
        <f t="shared" si="31"/>
        <v>140976000</v>
      </c>
      <c r="I159" s="9">
        <f>AVERAGE(B159:F159)</f>
        <v>126240400</v>
      </c>
    </row>
    <row r="160" spans="1:9" x14ac:dyDescent="0.4">
      <c r="A160" s="18" t="s">
        <v>129</v>
      </c>
      <c r="B160" s="20">
        <f>IFERROR(B161/(B162+B163),0)</f>
        <v>0.50371885105573522</v>
      </c>
      <c r="C160" s="20">
        <f>IFERROR(C161/(C162+C163),0)</f>
        <v>0.49082780643576518</v>
      </c>
      <c r="D160" s="20">
        <f t="shared" ref="D160:F160" si="45">IFERROR(D161/(D162+D163),0)</f>
        <v>0.62682775529495172</v>
      </c>
      <c r="E160" s="20">
        <f t="shared" si="45"/>
        <v>0.60607285630867358</v>
      </c>
      <c r="F160" s="20">
        <f t="shared" si="45"/>
        <v>0.70118635245975192</v>
      </c>
      <c r="H160" s="20">
        <f t="shared" si="31"/>
        <v>0.50371885105573522</v>
      </c>
      <c r="I160" s="20">
        <f t="shared" ref="I160" si="46">I161/(I162+I163)</f>
        <v>0.56632261216185253</v>
      </c>
    </row>
    <row r="161" spans="1:9" x14ac:dyDescent="0.4">
      <c r="A161" s="12" t="s">
        <v>3</v>
      </c>
      <c r="B161" s="9">
        <f t="shared" ref="B161:F163" si="47">SUMIF($A$2:$A$122,$A161,B$2:B$122)</f>
        <v>52961000</v>
      </c>
      <c r="C161" s="9">
        <f t="shared" si="47"/>
        <v>49954000</v>
      </c>
      <c r="D161" s="9">
        <f t="shared" si="47"/>
        <v>42440000</v>
      </c>
      <c r="E161" s="9">
        <f t="shared" si="47"/>
        <v>40479000</v>
      </c>
      <c r="F161" s="9">
        <f t="shared" si="47"/>
        <v>39068000</v>
      </c>
      <c r="H161" s="9">
        <f t="shared" si="31"/>
        <v>52961000</v>
      </c>
      <c r="I161" s="9">
        <f>AVERAGE(B161:F161)</f>
        <v>44980400</v>
      </c>
    </row>
    <row r="162" spans="1:9" x14ac:dyDescent="0.4">
      <c r="A162" s="12" t="s">
        <v>70</v>
      </c>
      <c r="B162" s="9">
        <f t="shared" si="47"/>
        <v>118422000</v>
      </c>
      <c r="C162" s="9">
        <f t="shared" si="47"/>
        <v>113380000</v>
      </c>
      <c r="D162" s="9">
        <f t="shared" si="47"/>
        <v>77664000</v>
      </c>
      <c r="E162" s="9">
        <f t="shared" si="47"/>
        <v>75540000</v>
      </c>
      <c r="F162" s="9">
        <f t="shared" si="47"/>
        <v>63298000</v>
      </c>
      <c r="H162" s="9">
        <f t="shared" si="31"/>
        <v>118422000</v>
      </c>
      <c r="I162" s="9">
        <f>AVERAGE(B162:F162)</f>
        <v>89660800</v>
      </c>
    </row>
    <row r="163" spans="1:9" x14ac:dyDescent="0.4">
      <c r="A163" s="12" t="s">
        <v>78</v>
      </c>
      <c r="B163" s="9">
        <f t="shared" si="47"/>
        <v>-13282000</v>
      </c>
      <c r="C163" s="9">
        <f t="shared" si="47"/>
        <v>-11605000</v>
      </c>
      <c r="D163" s="9">
        <f t="shared" si="47"/>
        <v>-9958000</v>
      </c>
      <c r="E163" s="9">
        <f t="shared" si="47"/>
        <v>-8751000</v>
      </c>
      <c r="F163" s="9">
        <f t="shared" si="47"/>
        <v>-7581000</v>
      </c>
      <c r="H163" s="9">
        <f t="shared" si="31"/>
        <v>-13282000</v>
      </c>
      <c r="I163" s="9">
        <f>AVERAGE(B163:F163)</f>
        <v>-10235400</v>
      </c>
    </row>
  </sheetData>
  <mergeCells count="1">
    <mergeCell ref="H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Oracle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Buitrago Bohórquez</dc:creator>
  <cp:lastModifiedBy>Mariana Buitrago Bohórquez</cp:lastModifiedBy>
  <dcterms:created xsi:type="dcterms:W3CDTF">2025-03-16T14:35:59Z</dcterms:created>
  <dcterms:modified xsi:type="dcterms:W3CDTF">2025-03-19T02:17:21Z</dcterms:modified>
</cp:coreProperties>
</file>